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527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https://menonbusinesseconomics.sharepoint.com/sites/Kystverket/Shared Documents/FRAM/02 Kilder og referanser/"/>
    </mc:Choice>
  </mc:AlternateContent>
  <xr:revisionPtr revIDLastSave="3" documentId="8_{2CAB0E7D-0DF2-45A9-98A0-00B6F4BBE531}" xr6:coauthVersionLast="47" xr6:coauthVersionMax="47" xr10:uidLastSave="{67DD2B7F-D392-4560-90E3-C01BD6EF33F0}"/>
  <bookViews>
    <workbookView xWindow="-110" yWindow="-110" windowWidth="38620" windowHeight="21220" tabRatio="947" activeTab="5" xr2:uid="{00000000-000D-0000-FFFF-FFFF00000000}"/>
  </bookViews>
  <sheets>
    <sheet name="Filbeskrivelse" sheetId="2" r:id="rId1"/>
    <sheet name="Kalkulasjonspriser" sheetId="11" r:id="rId2"/>
    <sheet name="Miljøskadematrise" sheetId="6" r:id="rId3"/>
    <sheet name="Kvantifisering av miljøskade" sheetId="3" r:id="rId4"/>
    <sheet name="Tomt eksempel" sheetId="12" r:id="rId5"/>
    <sheet name="Eksempel Raftsundet" sheetId="4" r:id="rId6"/>
    <sheet name="Sensitivitet Raftsundet" sheetId="15" r:id="rId7"/>
    <sheet name="Eksempel Kragerø" sheetId="13" r:id="rId8"/>
    <sheet name="Sensitivitet Kragerø" sheetId="16" r:id="rId9"/>
  </sheets>
  <externalReferences>
    <externalReference r:id="rId10"/>
    <externalReference r:id="rId11"/>
  </externalReferences>
  <definedNames>
    <definedName name="andel1">'[1]Nytte 1 - Endret rutevalg'!$CP$8</definedName>
    <definedName name="andel3">'[1]Nytte 3 - Skipsulykker'!$E$55</definedName>
    <definedName name="Diskoneteringsrente_lav" localSheetId="7">#REF!</definedName>
    <definedName name="Diskoneteringsrente_lav" localSheetId="8">#REF!</definedName>
    <definedName name="Diskoneteringsrente_lav" localSheetId="6">#REF!</definedName>
    <definedName name="Diskoneteringsrente_lav" localSheetId="4">#REF!</definedName>
    <definedName name="Diskoneteringsrente_lav">#REF!</definedName>
    <definedName name="Diskonteringsrente" localSheetId="7">#REF!</definedName>
    <definedName name="Diskonteringsrente" localSheetId="8">#REF!</definedName>
    <definedName name="Diskonteringsrente" localSheetId="6">#REF!</definedName>
    <definedName name="Diskonteringsrente" localSheetId="4">#REF!</definedName>
    <definedName name="Diskonteringsrente">#REF!</definedName>
    <definedName name="Diskonteringsrente_høy" localSheetId="7">#REF!</definedName>
    <definedName name="Diskonteringsrente_høy" localSheetId="8">#REF!</definedName>
    <definedName name="Diskonteringsrente_høy" localSheetId="6">#REF!</definedName>
    <definedName name="Diskonteringsrente_høy" localSheetId="4">#REF!</definedName>
    <definedName name="Diskonteringsrente_høy">#REF!</definedName>
    <definedName name="Diskonteringsrente_lav" localSheetId="7">#REF!</definedName>
    <definedName name="Diskonteringsrente_lav" localSheetId="8">#REF!</definedName>
    <definedName name="Diskonteringsrente_lav" localSheetId="6">#REF!</definedName>
    <definedName name="Diskonteringsrente_lav" localSheetId="4">#REF!</definedName>
    <definedName name="Diskonteringsrente_lav">#REF!</definedName>
    <definedName name="gamma10_c2">'[1]Nytte 3 - Skipsulykker'!$CX$6</definedName>
    <definedName name="gamma10_c4">'[1]Nytte 3 - Skipsulykker'!$CX$7</definedName>
    <definedName name="gamma2_c2">'[1]Nytte 3 - Skipsulykker'!$CD$6</definedName>
    <definedName name="gamma2_c4">'[1]Nytte 3 - Skipsulykker'!$CD$7</definedName>
    <definedName name="nytte1">'[1]Nytte 1 - Endret rutevalg'!$CP$9</definedName>
    <definedName name="nytte2">'[1]Nytte 2 - Spart tid'!$BR$35</definedName>
    <definedName name="Nytte3">'[1]Nytte 3 - Skipsulykker'!$E$54</definedName>
    <definedName name="pristigning">'[1]Nytte 3 - Skipsulykker'!$BY$3</definedName>
    <definedName name="Reallønnsvekst" localSheetId="7">#REF!</definedName>
    <definedName name="Reallønnsvekst" localSheetId="8">#REF!</definedName>
    <definedName name="Reallønnsvekst" localSheetId="6">#REF!</definedName>
    <definedName name="Reallønnsvekst" localSheetId="4">#REF!</definedName>
    <definedName name="Reallønnsvekst">#REF!</definedName>
    <definedName name="Reallønnsvekst_høy" localSheetId="7">#REF!</definedName>
    <definedName name="Reallønnsvekst_høy" localSheetId="8">#REF!</definedName>
    <definedName name="Reallønnsvekst_høy" localSheetId="6">#REF!</definedName>
    <definedName name="Reallønnsvekst_høy" localSheetId="4">#REF!</definedName>
    <definedName name="Reallønnsvekst_høy">#REF!</definedName>
    <definedName name="Reallønnsvekst_lav" localSheetId="7">#REF!</definedName>
    <definedName name="Reallønnsvekst_lav" localSheetId="8">#REF!</definedName>
    <definedName name="Reallønnsvekst_lav" localSheetId="6">#REF!</definedName>
    <definedName name="Reallønnsvekst_lav" localSheetId="4">#REF!</definedName>
    <definedName name="Reallønnsvekst_lav">#REF!</definedName>
    <definedName name="Startår">[2]Beregningsforutsetninger!$D$9</definedName>
    <definedName name="tid_forv">'[1]Nytte 2 - Spart tid'!$E$7</definedName>
    <definedName name="tid_høy">'[1]Nytte 2 - Spart tid'!$E$8</definedName>
    <definedName name="tid_lav">'[1]Nytte 2 - Spart tid'!$E$6</definedName>
    <definedName name="verdi_bedr3_aar">'[2]Inndata nytte - Fiskerihavn'!$E$297</definedName>
    <definedName name="verdi_prod">'[2]Inndata nytte - Fiskerihavn'!$E$299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123" i="4" l="1"/>
  <c r="C121" i="4"/>
  <c r="D184" i="16"/>
  <c r="H184" i="16" s="1"/>
  <c r="D72" i="16"/>
  <c r="E72" i="16"/>
  <c r="C81" i="16"/>
  <c r="D83" i="16"/>
  <c r="C84" i="16"/>
  <c r="H84" i="16" s="1"/>
  <c r="D84" i="16"/>
  <c r="E84" i="16"/>
  <c r="E86" i="16" s="1"/>
  <c r="E83" i="16"/>
  <c r="F83" i="16"/>
  <c r="F82" i="16"/>
  <c r="F72" i="16"/>
  <c r="E98" i="16"/>
  <c r="C108" i="16" s="1"/>
  <c r="D122" i="16" s="1"/>
  <c r="D28" i="11"/>
  <c r="K52" i="11" s="1"/>
  <c r="C121" i="13" s="1"/>
  <c r="D29" i="11"/>
  <c r="D30" i="11"/>
  <c r="E77" i="16"/>
  <c r="E99" i="16"/>
  <c r="D27" i="11"/>
  <c r="D23" i="11"/>
  <c r="L52" i="11"/>
  <c r="C122" i="16"/>
  <c r="C109" i="16"/>
  <c r="D123" i="16" s="1"/>
  <c r="E123" i="16" s="1"/>
  <c r="D22" i="11"/>
  <c r="N52" i="11" s="1"/>
  <c r="D24" i="11"/>
  <c r="D31" i="11"/>
  <c r="M52" i="11"/>
  <c r="C123" i="16"/>
  <c r="D124" i="16"/>
  <c r="D25" i="11"/>
  <c r="D26" i="11"/>
  <c r="E184" i="16"/>
  <c r="E198" i="16" s="1"/>
  <c r="C193" i="16"/>
  <c r="D195" i="16"/>
  <c r="C196" i="16"/>
  <c r="D196" i="16"/>
  <c r="E196" i="16"/>
  <c r="E195" i="16"/>
  <c r="E210" i="16" s="1"/>
  <c r="F195" i="16"/>
  <c r="F198" i="16" s="1"/>
  <c r="F194" i="16"/>
  <c r="F184" i="16"/>
  <c r="E189" i="16"/>
  <c r="E211" i="16" s="1"/>
  <c r="C221" i="16" s="1"/>
  <c r="D235" i="16" s="1"/>
  <c r="E235" i="16" s="1"/>
  <c r="C234" i="16"/>
  <c r="C235" i="16"/>
  <c r="D236" i="16"/>
  <c r="C187" i="16"/>
  <c r="C197" i="16"/>
  <c r="D197" i="16"/>
  <c r="H185" i="16"/>
  <c r="H186" i="16"/>
  <c r="H187" i="16"/>
  <c r="H188" i="16"/>
  <c r="H189" i="16"/>
  <c r="H190" i="16"/>
  <c r="H191" i="16"/>
  <c r="H192" i="16"/>
  <c r="H193" i="16"/>
  <c r="H194" i="16"/>
  <c r="H195" i="16"/>
  <c r="G198" i="16"/>
  <c r="C198" i="16"/>
  <c r="H162" i="16"/>
  <c r="H163" i="16"/>
  <c r="H164" i="16"/>
  <c r="H165" i="16"/>
  <c r="H166" i="16"/>
  <c r="H167" i="16"/>
  <c r="H168" i="16"/>
  <c r="H169" i="16"/>
  <c r="H170" i="16"/>
  <c r="H171" i="16"/>
  <c r="H172" i="16"/>
  <c r="H173" i="16"/>
  <c r="H174" i="16"/>
  <c r="H175" i="16"/>
  <c r="G176" i="16"/>
  <c r="F176" i="16"/>
  <c r="E176" i="16"/>
  <c r="D176" i="16"/>
  <c r="C176" i="16"/>
  <c r="C81" i="15"/>
  <c r="C84" i="15"/>
  <c r="C85" i="15"/>
  <c r="D84" i="15"/>
  <c r="D81" i="15"/>
  <c r="D80" i="15"/>
  <c r="D76" i="15"/>
  <c r="D72" i="15"/>
  <c r="E72" i="15"/>
  <c r="E75" i="15"/>
  <c r="E76" i="15"/>
  <c r="E80" i="15"/>
  <c r="E82" i="15"/>
  <c r="F73" i="15"/>
  <c r="E146" i="15"/>
  <c r="C155" i="15" s="1"/>
  <c r="D169" i="15" s="1"/>
  <c r="D37" i="11"/>
  <c r="D38" i="11"/>
  <c r="K61" i="11" s="1"/>
  <c r="D39" i="11"/>
  <c r="E77" i="15"/>
  <c r="E79" i="15"/>
  <c r="E84" i="15"/>
  <c r="F74" i="15"/>
  <c r="E147" i="15" s="1"/>
  <c r="F75" i="15"/>
  <c r="F78" i="15"/>
  <c r="F80" i="15"/>
  <c r="F83" i="15"/>
  <c r="F84" i="15"/>
  <c r="G82" i="15"/>
  <c r="E148" i="15"/>
  <c r="C156" i="15"/>
  <c r="D170" i="15" s="1"/>
  <c r="E170" i="15" s="1"/>
  <c r="L61" i="11"/>
  <c r="M191" i="15" s="1"/>
  <c r="C170" i="15"/>
  <c r="D36" i="11"/>
  <c r="D40" i="11"/>
  <c r="D121" i="15"/>
  <c r="E97" i="15"/>
  <c r="E98" i="15"/>
  <c r="C122" i="15"/>
  <c r="C110" i="15"/>
  <c r="D124" i="15"/>
  <c r="C197" i="15"/>
  <c r="D196" i="15"/>
  <c r="D32" i="11"/>
  <c r="D33" i="11"/>
  <c r="D34" i="11"/>
  <c r="D35" i="11"/>
  <c r="D199" i="15"/>
  <c r="H72" i="16"/>
  <c r="H86" i="16" s="1"/>
  <c r="H73" i="16"/>
  <c r="H74" i="16"/>
  <c r="C75" i="16"/>
  <c r="H75" i="16" s="1"/>
  <c r="H76" i="16"/>
  <c r="H77" i="16"/>
  <c r="H78" i="16"/>
  <c r="H79" i="16"/>
  <c r="H80" i="16"/>
  <c r="H81" i="16"/>
  <c r="H82" i="16"/>
  <c r="H83" i="16"/>
  <c r="C85" i="16"/>
  <c r="D85" i="16"/>
  <c r="H85" i="16"/>
  <c r="G86" i="16"/>
  <c r="F86" i="16"/>
  <c r="D86" i="16"/>
  <c r="H50" i="16"/>
  <c r="H51" i="16"/>
  <c r="H52" i="16"/>
  <c r="H64" i="16" s="1"/>
  <c r="H53" i="16"/>
  <c r="H54" i="16"/>
  <c r="H55" i="16"/>
  <c r="H56" i="16"/>
  <c r="H57" i="16"/>
  <c r="H58" i="16"/>
  <c r="H59" i="16"/>
  <c r="H60" i="16"/>
  <c r="H61" i="16"/>
  <c r="H62" i="16"/>
  <c r="H63" i="16"/>
  <c r="G64" i="16"/>
  <c r="F64" i="16"/>
  <c r="E64" i="16"/>
  <c r="D64" i="16"/>
  <c r="C64" i="16"/>
  <c r="R21" i="16"/>
  <c r="I43" i="16" s="1"/>
  <c r="Q21" i="16"/>
  <c r="H43" i="16" s="1"/>
  <c r="P21" i="16"/>
  <c r="G43" i="16"/>
  <c r="O21" i="16"/>
  <c r="F43" i="16" s="1"/>
  <c r="N21" i="16"/>
  <c r="E43" i="16" s="1"/>
  <c r="M21" i="16"/>
  <c r="D43" i="16" s="1"/>
  <c r="L21" i="16"/>
  <c r="C43" i="16"/>
  <c r="R20" i="16"/>
  <c r="I42" i="16" s="1"/>
  <c r="Q20" i="16"/>
  <c r="H42" i="16" s="1"/>
  <c r="P20" i="16"/>
  <c r="G42" i="16" s="1"/>
  <c r="O20" i="16"/>
  <c r="F42" i="16"/>
  <c r="N20" i="16"/>
  <c r="E42" i="16" s="1"/>
  <c r="M20" i="16"/>
  <c r="D42" i="16" s="1"/>
  <c r="L20" i="16"/>
  <c r="C42" i="16" s="1"/>
  <c r="R19" i="16"/>
  <c r="I41" i="16"/>
  <c r="Q19" i="16"/>
  <c r="H41" i="16" s="1"/>
  <c r="P19" i="16"/>
  <c r="G41" i="16" s="1"/>
  <c r="O19" i="16"/>
  <c r="F41" i="16" s="1"/>
  <c r="N19" i="16"/>
  <c r="E41" i="16"/>
  <c r="M19" i="16"/>
  <c r="D41" i="16" s="1"/>
  <c r="L19" i="16"/>
  <c r="C41" i="16" s="1"/>
  <c r="R18" i="16"/>
  <c r="I40" i="16" s="1"/>
  <c r="Q18" i="16"/>
  <c r="H40" i="16"/>
  <c r="P18" i="16"/>
  <c r="G40" i="16" s="1"/>
  <c r="O18" i="16"/>
  <c r="F40" i="16" s="1"/>
  <c r="N18" i="16"/>
  <c r="E40" i="16" s="1"/>
  <c r="M18" i="16"/>
  <c r="D40" i="16"/>
  <c r="L18" i="16"/>
  <c r="C40" i="16" s="1"/>
  <c r="R17" i="16"/>
  <c r="I39" i="16" s="1"/>
  <c r="Q17" i="16"/>
  <c r="H39" i="16" s="1"/>
  <c r="P17" i="16"/>
  <c r="G39" i="16"/>
  <c r="O17" i="16"/>
  <c r="F39" i="16" s="1"/>
  <c r="N17" i="16"/>
  <c r="E39" i="16" s="1"/>
  <c r="M17" i="16"/>
  <c r="D39" i="16" s="1"/>
  <c r="L17" i="16"/>
  <c r="C39" i="16"/>
  <c r="R16" i="16"/>
  <c r="I38" i="16" s="1"/>
  <c r="Q16" i="16"/>
  <c r="H38" i="16" s="1"/>
  <c r="P16" i="16"/>
  <c r="G38" i="16" s="1"/>
  <c r="O16" i="16"/>
  <c r="F38" i="16"/>
  <c r="N16" i="16"/>
  <c r="E38" i="16" s="1"/>
  <c r="M16" i="16"/>
  <c r="D38" i="16" s="1"/>
  <c r="L16" i="16"/>
  <c r="C38" i="16" s="1"/>
  <c r="R15" i="16"/>
  <c r="I37" i="16"/>
  <c r="Q15" i="16"/>
  <c r="H37" i="16" s="1"/>
  <c r="P15" i="16"/>
  <c r="G37" i="16" s="1"/>
  <c r="O15" i="16"/>
  <c r="F37" i="16" s="1"/>
  <c r="N15" i="16"/>
  <c r="E37" i="16"/>
  <c r="M15" i="16"/>
  <c r="D37" i="16" s="1"/>
  <c r="L15" i="16"/>
  <c r="C37" i="16" s="1"/>
  <c r="R14" i="16"/>
  <c r="I36" i="16" s="1"/>
  <c r="Q14" i="16"/>
  <c r="H36" i="16"/>
  <c r="P14" i="16"/>
  <c r="G36" i="16" s="1"/>
  <c r="O14" i="16"/>
  <c r="F36" i="16" s="1"/>
  <c r="N14" i="16"/>
  <c r="E36" i="16" s="1"/>
  <c r="M14" i="16"/>
  <c r="D36" i="16"/>
  <c r="L14" i="16"/>
  <c r="C36" i="16" s="1"/>
  <c r="R13" i="16"/>
  <c r="I35" i="16" s="1"/>
  <c r="Q13" i="16"/>
  <c r="H35" i="16" s="1"/>
  <c r="P13" i="16"/>
  <c r="G35" i="16"/>
  <c r="O13" i="16"/>
  <c r="F35" i="16" s="1"/>
  <c r="N13" i="16"/>
  <c r="E35" i="16" s="1"/>
  <c r="M13" i="16"/>
  <c r="D35" i="16" s="1"/>
  <c r="L13" i="16"/>
  <c r="C35" i="16"/>
  <c r="R12" i="16"/>
  <c r="I34" i="16" s="1"/>
  <c r="Q12" i="16"/>
  <c r="H34" i="16" s="1"/>
  <c r="P12" i="16"/>
  <c r="G34" i="16" s="1"/>
  <c r="O12" i="16"/>
  <c r="F34" i="16"/>
  <c r="N12" i="16"/>
  <c r="E34" i="16" s="1"/>
  <c r="M12" i="16"/>
  <c r="D34" i="16" s="1"/>
  <c r="L12" i="16"/>
  <c r="C34" i="16" s="1"/>
  <c r="R11" i="16"/>
  <c r="I33" i="16"/>
  <c r="Q11" i="16"/>
  <c r="H33" i="16" s="1"/>
  <c r="P11" i="16"/>
  <c r="G33" i="16" s="1"/>
  <c r="O11" i="16"/>
  <c r="F33" i="16" s="1"/>
  <c r="N11" i="16"/>
  <c r="E33" i="16"/>
  <c r="M11" i="16"/>
  <c r="D33" i="16" s="1"/>
  <c r="L11" i="16"/>
  <c r="C33" i="16" s="1"/>
  <c r="R10" i="16"/>
  <c r="I32" i="16" s="1"/>
  <c r="Q10" i="16"/>
  <c r="H32" i="16"/>
  <c r="P10" i="16"/>
  <c r="G32" i="16" s="1"/>
  <c r="O10" i="16"/>
  <c r="F32" i="16" s="1"/>
  <c r="N10" i="16"/>
  <c r="E32" i="16" s="1"/>
  <c r="M10" i="16"/>
  <c r="D32" i="16"/>
  <c r="L10" i="16"/>
  <c r="C32" i="16" s="1"/>
  <c r="R9" i="16"/>
  <c r="I31" i="16" s="1"/>
  <c r="Q9" i="16"/>
  <c r="H31" i="16" s="1"/>
  <c r="P9" i="16"/>
  <c r="G31" i="16"/>
  <c r="O9" i="16"/>
  <c r="F31" i="16" s="1"/>
  <c r="N9" i="16"/>
  <c r="E31" i="16" s="1"/>
  <c r="M9" i="16"/>
  <c r="D31" i="16" s="1"/>
  <c r="L9" i="16"/>
  <c r="C31" i="16" s="1"/>
  <c r="R8" i="16"/>
  <c r="I30" i="16" s="1"/>
  <c r="Q8" i="16"/>
  <c r="H30" i="16" s="1"/>
  <c r="P8" i="16"/>
  <c r="G30" i="16" s="1"/>
  <c r="O8" i="16"/>
  <c r="F30" i="16" s="1"/>
  <c r="N8" i="16"/>
  <c r="E30" i="16" s="1"/>
  <c r="M8" i="16"/>
  <c r="D30" i="16" s="1"/>
  <c r="L8" i="16"/>
  <c r="C30" i="16" s="1"/>
  <c r="R7" i="16"/>
  <c r="I29" i="16" s="1"/>
  <c r="Q7" i="16"/>
  <c r="H29" i="16" s="1"/>
  <c r="P7" i="16"/>
  <c r="G29" i="16" s="1"/>
  <c r="O7" i="16"/>
  <c r="F29" i="16" s="1"/>
  <c r="N7" i="16"/>
  <c r="E29" i="16" s="1"/>
  <c r="M7" i="16"/>
  <c r="D29" i="16" s="1"/>
  <c r="L7" i="16"/>
  <c r="C29" i="16" s="1"/>
  <c r="R6" i="16"/>
  <c r="I28" i="16" s="1"/>
  <c r="Q6" i="16"/>
  <c r="H28" i="16" s="1"/>
  <c r="P6" i="16"/>
  <c r="G28" i="16" s="1"/>
  <c r="O6" i="16"/>
  <c r="F28" i="16" s="1"/>
  <c r="N6" i="16"/>
  <c r="E28" i="16" s="1"/>
  <c r="M6" i="16"/>
  <c r="D28" i="16" s="1"/>
  <c r="L6" i="16"/>
  <c r="C28" i="16" s="1"/>
  <c r="H72" i="15"/>
  <c r="H73" i="15"/>
  <c r="D74" i="15"/>
  <c r="H74" i="15"/>
  <c r="C75" i="15"/>
  <c r="D75" i="15"/>
  <c r="H75" i="15" s="1"/>
  <c r="H76" i="15"/>
  <c r="H77" i="15"/>
  <c r="H78" i="15"/>
  <c r="H79" i="15"/>
  <c r="H80" i="15"/>
  <c r="H81" i="15"/>
  <c r="H82" i="15"/>
  <c r="H83" i="15"/>
  <c r="H84" i="15"/>
  <c r="H85" i="15"/>
  <c r="G86" i="15"/>
  <c r="F86" i="15"/>
  <c r="E86" i="15"/>
  <c r="D86" i="15"/>
  <c r="C86" i="15"/>
  <c r="R21" i="15"/>
  <c r="I43" i="15" s="1"/>
  <c r="Q21" i="15"/>
  <c r="H43" i="15" s="1"/>
  <c r="P21" i="15"/>
  <c r="G43" i="15" s="1"/>
  <c r="O21" i="15"/>
  <c r="F43" i="15" s="1"/>
  <c r="N21" i="15"/>
  <c r="E43" i="15" s="1"/>
  <c r="M21" i="15"/>
  <c r="D43" i="15" s="1"/>
  <c r="L21" i="15"/>
  <c r="C43" i="15" s="1"/>
  <c r="R20" i="15"/>
  <c r="I42" i="15" s="1"/>
  <c r="Q20" i="15"/>
  <c r="H42" i="15" s="1"/>
  <c r="P20" i="15"/>
  <c r="G42" i="15" s="1"/>
  <c r="O20" i="15"/>
  <c r="F42" i="15" s="1"/>
  <c r="N20" i="15"/>
  <c r="E42" i="15" s="1"/>
  <c r="M20" i="15"/>
  <c r="D42" i="15" s="1"/>
  <c r="L20" i="15"/>
  <c r="C42" i="15" s="1"/>
  <c r="R19" i="15"/>
  <c r="I41" i="15" s="1"/>
  <c r="Q19" i="15"/>
  <c r="H41" i="15" s="1"/>
  <c r="P19" i="15"/>
  <c r="G41" i="15" s="1"/>
  <c r="O19" i="15"/>
  <c r="F41" i="15" s="1"/>
  <c r="N19" i="15"/>
  <c r="E41" i="15" s="1"/>
  <c r="M19" i="15"/>
  <c r="D41" i="15" s="1"/>
  <c r="L19" i="15"/>
  <c r="C41" i="15" s="1"/>
  <c r="R18" i="15"/>
  <c r="I40" i="15" s="1"/>
  <c r="Q18" i="15"/>
  <c r="H40" i="15" s="1"/>
  <c r="P18" i="15"/>
  <c r="G40" i="15" s="1"/>
  <c r="O18" i="15"/>
  <c r="F40" i="15" s="1"/>
  <c r="N18" i="15"/>
  <c r="E40" i="15" s="1"/>
  <c r="M18" i="15"/>
  <c r="D40" i="15" s="1"/>
  <c r="L18" i="15"/>
  <c r="C40" i="15" s="1"/>
  <c r="R17" i="15"/>
  <c r="I39" i="15" s="1"/>
  <c r="Q17" i="15"/>
  <c r="H39" i="15" s="1"/>
  <c r="P17" i="15"/>
  <c r="G39" i="15" s="1"/>
  <c r="O17" i="15"/>
  <c r="F39" i="15" s="1"/>
  <c r="N17" i="15"/>
  <c r="E39" i="15" s="1"/>
  <c r="M17" i="15"/>
  <c r="D39" i="15" s="1"/>
  <c r="L17" i="15"/>
  <c r="C39" i="15"/>
  <c r="R16" i="15"/>
  <c r="I38" i="15"/>
  <c r="Q16" i="15"/>
  <c r="H38" i="15"/>
  <c r="P16" i="15"/>
  <c r="G38" i="15" s="1"/>
  <c r="O16" i="15"/>
  <c r="F38" i="15" s="1"/>
  <c r="N16" i="15"/>
  <c r="E38" i="15" s="1"/>
  <c r="M16" i="15"/>
  <c r="D38" i="15" s="1"/>
  <c r="L16" i="15"/>
  <c r="C38" i="15" s="1"/>
  <c r="R15" i="15"/>
  <c r="I37" i="15" s="1"/>
  <c r="Q15" i="15"/>
  <c r="H37" i="15" s="1"/>
  <c r="P15" i="15"/>
  <c r="G37" i="15" s="1"/>
  <c r="O15" i="15"/>
  <c r="F37" i="15" s="1"/>
  <c r="N15" i="15"/>
  <c r="E37" i="15" s="1"/>
  <c r="M15" i="15"/>
  <c r="D37" i="15" s="1"/>
  <c r="L15" i="15"/>
  <c r="C37" i="15" s="1"/>
  <c r="R14" i="15"/>
  <c r="I36" i="15" s="1"/>
  <c r="Q14" i="15"/>
  <c r="H36" i="15" s="1"/>
  <c r="P14" i="15"/>
  <c r="G36" i="15" s="1"/>
  <c r="O14" i="15"/>
  <c r="F36" i="15" s="1"/>
  <c r="N14" i="15"/>
  <c r="E36" i="15" s="1"/>
  <c r="M14" i="15"/>
  <c r="D36" i="15" s="1"/>
  <c r="L14" i="15"/>
  <c r="C36" i="15" s="1"/>
  <c r="R13" i="15"/>
  <c r="I35" i="15" s="1"/>
  <c r="Q13" i="15"/>
  <c r="H35" i="15" s="1"/>
  <c r="P13" i="15"/>
  <c r="G35" i="15" s="1"/>
  <c r="O13" i="15"/>
  <c r="F35" i="15" s="1"/>
  <c r="N13" i="15"/>
  <c r="E35" i="15" s="1"/>
  <c r="M13" i="15"/>
  <c r="D35" i="15" s="1"/>
  <c r="L13" i="15"/>
  <c r="C35" i="15" s="1"/>
  <c r="R12" i="15"/>
  <c r="I34" i="15" s="1"/>
  <c r="Q12" i="15"/>
  <c r="H34" i="15" s="1"/>
  <c r="P12" i="15"/>
  <c r="G34" i="15" s="1"/>
  <c r="O12" i="15"/>
  <c r="F34" i="15" s="1"/>
  <c r="N12" i="15"/>
  <c r="E34" i="15" s="1"/>
  <c r="M12" i="15"/>
  <c r="D34" i="15" s="1"/>
  <c r="L12" i="15"/>
  <c r="C34" i="15" s="1"/>
  <c r="R11" i="15"/>
  <c r="I33" i="15" s="1"/>
  <c r="Q11" i="15"/>
  <c r="H33" i="15" s="1"/>
  <c r="P11" i="15"/>
  <c r="G33" i="15" s="1"/>
  <c r="O11" i="15"/>
  <c r="F33" i="15" s="1"/>
  <c r="N11" i="15"/>
  <c r="E33" i="15" s="1"/>
  <c r="M11" i="15"/>
  <c r="D33" i="15" s="1"/>
  <c r="L11" i="15"/>
  <c r="C33" i="15" s="1"/>
  <c r="R10" i="15"/>
  <c r="I32" i="15" s="1"/>
  <c r="Q10" i="15"/>
  <c r="H32" i="15" s="1"/>
  <c r="P10" i="15"/>
  <c r="G32" i="15" s="1"/>
  <c r="O10" i="15"/>
  <c r="F32" i="15" s="1"/>
  <c r="N10" i="15"/>
  <c r="E32" i="15" s="1"/>
  <c r="M10" i="15"/>
  <c r="D32" i="15" s="1"/>
  <c r="L10" i="15"/>
  <c r="C32" i="15" s="1"/>
  <c r="R9" i="15"/>
  <c r="I31" i="15" s="1"/>
  <c r="Q9" i="15"/>
  <c r="H31" i="15" s="1"/>
  <c r="P9" i="15"/>
  <c r="G31" i="15" s="1"/>
  <c r="O9" i="15"/>
  <c r="F31" i="15" s="1"/>
  <c r="N9" i="15"/>
  <c r="E31" i="15" s="1"/>
  <c r="M9" i="15"/>
  <c r="D31" i="15" s="1"/>
  <c r="L9" i="15"/>
  <c r="C31" i="15" s="1"/>
  <c r="R8" i="15"/>
  <c r="I30" i="15" s="1"/>
  <c r="Q8" i="15"/>
  <c r="H30" i="15" s="1"/>
  <c r="P8" i="15"/>
  <c r="G30" i="15" s="1"/>
  <c r="O8" i="15"/>
  <c r="F30" i="15" s="1"/>
  <c r="N8" i="15"/>
  <c r="E30" i="15" s="1"/>
  <c r="M8" i="15"/>
  <c r="D30" i="15" s="1"/>
  <c r="L8" i="15"/>
  <c r="C30" i="15" s="1"/>
  <c r="R7" i="15"/>
  <c r="I29" i="15" s="1"/>
  <c r="Q7" i="15"/>
  <c r="H29" i="15" s="1"/>
  <c r="P7" i="15"/>
  <c r="G29" i="15" s="1"/>
  <c r="O7" i="15"/>
  <c r="F29" i="15" s="1"/>
  <c r="N7" i="15"/>
  <c r="E29" i="15" s="1"/>
  <c r="M7" i="15"/>
  <c r="D29" i="15" s="1"/>
  <c r="L7" i="15"/>
  <c r="C29" i="15" s="1"/>
  <c r="R6" i="15"/>
  <c r="I28" i="15" s="1"/>
  <c r="Q6" i="15"/>
  <c r="H28" i="15" s="1"/>
  <c r="P6" i="15"/>
  <c r="G28" i="15" s="1"/>
  <c r="O6" i="15"/>
  <c r="F28" i="15" s="1"/>
  <c r="N6" i="15"/>
  <c r="E28" i="15" s="1"/>
  <c r="M6" i="15"/>
  <c r="D28" i="15" s="1"/>
  <c r="L6" i="15"/>
  <c r="C28" i="15" s="1"/>
  <c r="D72" i="4"/>
  <c r="E72" i="4"/>
  <c r="F73" i="4"/>
  <c r="E75" i="4"/>
  <c r="E76" i="4"/>
  <c r="D76" i="4"/>
  <c r="C81" i="4"/>
  <c r="H81" i="4" s="1"/>
  <c r="D80" i="4"/>
  <c r="D81" i="4"/>
  <c r="E80" i="4"/>
  <c r="E82" i="4"/>
  <c r="D84" i="4"/>
  <c r="C84" i="4"/>
  <c r="C85" i="4"/>
  <c r="E97" i="4"/>
  <c r="C75" i="4"/>
  <c r="H75" i="4" s="1"/>
  <c r="D75" i="4"/>
  <c r="F75" i="4"/>
  <c r="K47" i="11"/>
  <c r="D121" i="4"/>
  <c r="E121" i="4"/>
  <c r="C122" i="4"/>
  <c r="F74" i="4"/>
  <c r="E98" i="4" s="1"/>
  <c r="E77" i="4"/>
  <c r="E79" i="4"/>
  <c r="F78" i="4"/>
  <c r="F80" i="4"/>
  <c r="G82" i="4"/>
  <c r="F83" i="4"/>
  <c r="H83" i="4" s="1"/>
  <c r="F84" i="4"/>
  <c r="E84" i="4"/>
  <c r="C110" i="4"/>
  <c r="D124" i="4" s="1"/>
  <c r="D72" i="13"/>
  <c r="E97" i="13" s="1"/>
  <c r="E72" i="13"/>
  <c r="C81" i="13"/>
  <c r="D83" i="13"/>
  <c r="C84" i="13"/>
  <c r="D84" i="13"/>
  <c r="E84" i="13"/>
  <c r="E83" i="13"/>
  <c r="E98" i="13" s="1"/>
  <c r="F83" i="13"/>
  <c r="F82" i="13"/>
  <c r="F72" i="13"/>
  <c r="C122" i="13"/>
  <c r="E77" i="13"/>
  <c r="E99" i="13"/>
  <c r="C123" i="13"/>
  <c r="C109" i="13"/>
  <c r="D123" i="13"/>
  <c r="C124" i="13"/>
  <c r="E124" i="13" s="1"/>
  <c r="D124" i="13"/>
  <c r="M6" i="13"/>
  <c r="D28" i="13"/>
  <c r="N6" i="13"/>
  <c r="E28" i="13"/>
  <c r="O6" i="13"/>
  <c r="F28" i="13"/>
  <c r="P6" i="13"/>
  <c r="G28" i="13"/>
  <c r="Q6" i="13"/>
  <c r="H28" i="13"/>
  <c r="R6" i="13"/>
  <c r="I28" i="13"/>
  <c r="M7" i="13"/>
  <c r="D29" i="13"/>
  <c r="N7" i="13"/>
  <c r="E29" i="13"/>
  <c r="O7" i="13"/>
  <c r="F29" i="13"/>
  <c r="P7" i="13"/>
  <c r="G29" i="13"/>
  <c r="Q7" i="13"/>
  <c r="H29" i="13"/>
  <c r="R7" i="13"/>
  <c r="I29" i="13"/>
  <c r="M8" i="13"/>
  <c r="D30" i="13"/>
  <c r="N8" i="13"/>
  <c r="E30" i="13"/>
  <c r="O8" i="13"/>
  <c r="F30" i="13"/>
  <c r="P8" i="13"/>
  <c r="G30" i="13"/>
  <c r="Q8" i="13"/>
  <c r="H30" i="13"/>
  <c r="R8" i="13"/>
  <c r="I30" i="13"/>
  <c r="M9" i="13"/>
  <c r="D31" i="13"/>
  <c r="N9" i="13"/>
  <c r="E31" i="13"/>
  <c r="O9" i="13"/>
  <c r="F31" i="13"/>
  <c r="P9" i="13"/>
  <c r="G31" i="13"/>
  <c r="Q9" i="13"/>
  <c r="H31" i="13"/>
  <c r="R9" i="13"/>
  <c r="I31" i="13"/>
  <c r="M10" i="13"/>
  <c r="D32" i="13"/>
  <c r="N10" i="13"/>
  <c r="E32" i="13"/>
  <c r="O10" i="13"/>
  <c r="F32" i="13"/>
  <c r="P10" i="13"/>
  <c r="G32" i="13"/>
  <c r="Q10" i="13"/>
  <c r="H32" i="13"/>
  <c r="R10" i="13"/>
  <c r="I32" i="13"/>
  <c r="M11" i="13"/>
  <c r="D33" i="13"/>
  <c r="N11" i="13"/>
  <c r="E33" i="13"/>
  <c r="O11" i="13"/>
  <c r="F33" i="13"/>
  <c r="P11" i="13"/>
  <c r="G33" i="13"/>
  <c r="Q11" i="13"/>
  <c r="H33" i="13"/>
  <c r="R11" i="13"/>
  <c r="I33" i="13"/>
  <c r="M12" i="13"/>
  <c r="D34" i="13"/>
  <c r="N12" i="13"/>
  <c r="E34" i="13"/>
  <c r="O12" i="13"/>
  <c r="F34" i="13"/>
  <c r="P12" i="13"/>
  <c r="G34" i="13"/>
  <c r="Q12" i="13"/>
  <c r="H34" i="13"/>
  <c r="R12" i="13"/>
  <c r="I34" i="13"/>
  <c r="M13" i="13"/>
  <c r="D35" i="13"/>
  <c r="N13" i="13"/>
  <c r="E35" i="13"/>
  <c r="O13" i="13"/>
  <c r="F35" i="13"/>
  <c r="P13" i="13"/>
  <c r="G35" i="13"/>
  <c r="Q13" i="13"/>
  <c r="H35" i="13"/>
  <c r="R13" i="13"/>
  <c r="I35" i="13"/>
  <c r="M14" i="13"/>
  <c r="D36" i="13"/>
  <c r="N14" i="13"/>
  <c r="E36" i="13"/>
  <c r="O14" i="13"/>
  <c r="F36" i="13"/>
  <c r="P14" i="13"/>
  <c r="G36" i="13"/>
  <c r="Q14" i="13"/>
  <c r="H36" i="13"/>
  <c r="R14" i="13"/>
  <c r="I36" i="13"/>
  <c r="M15" i="13"/>
  <c r="D37" i="13"/>
  <c r="N15" i="13"/>
  <c r="E37" i="13"/>
  <c r="O15" i="13"/>
  <c r="F37" i="13"/>
  <c r="P15" i="13"/>
  <c r="G37" i="13"/>
  <c r="Q15" i="13"/>
  <c r="H37" i="13"/>
  <c r="R15" i="13"/>
  <c r="I37" i="13"/>
  <c r="M16" i="13"/>
  <c r="D38" i="13"/>
  <c r="N16" i="13"/>
  <c r="E38" i="13"/>
  <c r="O16" i="13"/>
  <c r="F38" i="13"/>
  <c r="P16" i="13"/>
  <c r="G38" i="13"/>
  <c r="Q16" i="13"/>
  <c r="H38" i="13"/>
  <c r="R16" i="13"/>
  <c r="I38" i="13"/>
  <c r="M17" i="13"/>
  <c r="D39" i="13"/>
  <c r="N17" i="13"/>
  <c r="E39" i="13"/>
  <c r="O17" i="13"/>
  <c r="F39" i="13"/>
  <c r="P17" i="13"/>
  <c r="G39" i="13"/>
  <c r="Q17" i="13"/>
  <c r="H39" i="13"/>
  <c r="R17" i="13"/>
  <c r="I39" i="13"/>
  <c r="M18" i="13"/>
  <c r="D40" i="13"/>
  <c r="N18" i="13"/>
  <c r="E40" i="13"/>
  <c r="O18" i="13"/>
  <c r="F40" i="13"/>
  <c r="P18" i="13"/>
  <c r="G40" i="13"/>
  <c r="Q18" i="13"/>
  <c r="H40" i="13"/>
  <c r="R18" i="13"/>
  <c r="I40" i="13"/>
  <c r="M19" i="13"/>
  <c r="D41" i="13"/>
  <c r="N19" i="13"/>
  <c r="E41" i="13"/>
  <c r="O19" i="13"/>
  <c r="F41" i="13"/>
  <c r="P19" i="13"/>
  <c r="G41" i="13"/>
  <c r="Q19" i="13"/>
  <c r="H41" i="13"/>
  <c r="R19" i="13"/>
  <c r="I41" i="13"/>
  <c r="M20" i="13"/>
  <c r="D42" i="13"/>
  <c r="N20" i="13"/>
  <c r="E42" i="13"/>
  <c r="O20" i="13"/>
  <c r="F42" i="13"/>
  <c r="P20" i="13"/>
  <c r="G42" i="13"/>
  <c r="Q20" i="13"/>
  <c r="H42" i="13"/>
  <c r="R20" i="13"/>
  <c r="I42" i="13"/>
  <c r="M21" i="13"/>
  <c r="D43" i="13"/>
  <c r="N21" i="13"/>
  <c r="E43" i="13"/>
  <c r="O21" i="13"/>
  <c r="F43" i="13"/>
  <c r="P21" i="13"/>
  <c r="G43" i="13"/>
  <c r="Q21" i="13"/>
  <c r="H43" i="13"/>
  <c r="R21" i="13"/>
  <c r="I43" i="13"/>
  <c r="L8" i="13"/>
  <c r="C30" i="13"/>
  <c r="L9" i="13"/>
  <c r="C31" i="13"/>
  <c r="L10" i="13"/>
  <c r="C32" i="13"/>
  <c r="L11" i="13"/>
  <c r="C33" i="13"/>
  <c r="L12" i="13"/>
  <c r="C34" i="13"/>
  <c r="L13" i="13"/>
  <c r="C35" i="13"/>
  <c r="L14" i="13"/>
  <c r="C36" i="13"/>
  <c r="L15" i="13"/>
  <c r="C37" i="13"/>
  <c r="L16" i="13"/>
  <c r="C38" i="13"/>
  <c r="L17" i="13"/>
  <c r="C39" i="13"/>
  <c r="L18" i="13"/>
  <c r="C40" i="13"/>
  <c r="L19" i="13"/>
  <c r="C41" i="13"/>
  <c r="L20" i="13"/>
  <c r="C42" i="13"/>
  <c r="L21" i="13"/>
  <c r="C43" i="13"/>
  <c r="L7" i="13"/>
  <c r="C29" i="13"/>
  <c r="L6" i="13"/>
  <c r="C28" i="13"/>
  <c r="M6" i="12"/>
  <c r="D28" i="12"/>
  <c r="N6" i="12"/>
  <c r="E28" i="12"/>
  <c r="O6" i="12"/>
  <c r="F28" i="12"/>
  <c r="P6" i="12"/>
  <c r="G28" i="12"/>
  <c r="Q6" i="12"/>
  <c r="H28" i="12"/>
  <c r="R6" i="12"/>
  <c r="I28" i="12"/>
  <c r="M7" i="12"/>
  <c r="D29" i="12"/>
  <c r="N7" i="12"/>
  <c r="E29" i="12"/>
  <c r="O7" i="12"/>
  <c r="F29" i="12"/>
  <c r="P7" i="12"/>
  <c r="G29" i="12"/>
  <c r="Q7" i="12"/>
  <c r="H29" i="12"/>
  <c r="R7" i="12"/>
  <c r="I29" i="12"/>
  <c r="M8" i="12"/>
  <c r="D30" i="12"/>
  <c r="N8" i="12"/>
  <c r="E30" i="12"/>
  <c r="O8" i="12"/>
  <c r="F30" i="12"/>
  <c r="P8" i="12"/>
  <c r="G30" i="12"/>
  <c r="Q8" i="12"/>
  <c r="H30" i="12"/>
  <c r="R8" i="12"/>
  <c r="I30" i="12"/>
  <c r="M9" i="12"/>
  <c r="D31" i="12"/>
  <c r="N9" i="12"/>
  <c r="E31" i="12"/>
  <c r="O9" i="12"/>
  <c r="F31" i="12"/>
  <c r="P9" i="12"/>
  <c r="G31" i="12"/>
  <c r="Q9" i="12"/>
  <c r="H31" i="12"/>
  <c r="R9" i="12"/>
  <c r="I31" i="12"/>
  <c r="M10" i="12"/>
  <c r="D32" i="12"/>
  <c r="N10" i="12"/>
  <c r="E32" i="12"/>
  <c r="O10" i="12"/>
  <c r="F32" i="12"/>
  <c r="P10" i="12"/>
  <c r="G32" i="12"/>
  <c r="Q10" i="12"/>
  <c r="H32" i="12"/>
  <c r="R10" i="12"/>
  <c r="I32" i="12"/>
  <c r="M11" i="12"/>
  <c r="D33" i="12"/>
  <c r="N11" i="12"/>
  <c r="E33" i="12"/>
  <c r="O11" i="12"/>
  <c r="F33" i="12"/>
  <c r="P11" i="12"/>
  <c r="G33" i="12"/>
  <c r="Q11" i="12"/>
  <c r="H33" i="12"/>
  <c r="R11" i="12"/>
  <c r="I33" i="12"/>
  <c r="M12" i="12"/>
  <c r="D34" i="12"/>
  <c r="N12" i="12"/>
  <c r="E34" i="12"/>
  <c r="O12" i="12"/>
  <c r="F34" i="12"/>
  <c r="P12" i="12"/>
  <c r="G34" i="12"/>
  <c r="Q12" i="12"/>
  <c r="H34" i="12"/>
  <c r="R12" i="12"/>
  <c r="I34" i="12"/>
  <c r="M13" i="12"/>
  <c r="D35" i="12"/>
  <c r="N13" i="12"/>
  <c r="E35" i="12"/>
  <c r="O13" i="12"/>
  <c r="F35" i="12"/>
  <c r="P13" i="12"/>
  <c r="G35" i="12"/>
  <c r="Q13" i="12"/>
  <c r="H35" i="12"/>
  <c r="R13" i="12"/>
  <c r="I35" i="12"/>
  <c r="M14" i="12"/>
  <c r="D36" i="12"/>
  <c r="N14" i="12"/>
  <c r="E36" i="12"/>
  <c r="O14" i="12"/>
  <c r="F36" i="12"/>
  <c r="P14" i="12"/>
  <c r="G36" i="12"/>
  <c r="Q14" i="12"/>
  <c r="H36" i="12"/>
  <c r="R14" i="12"/>
  <c r="I36" i="12"/>
  <c r="M15" i="12"/>
  <c r="D37" i="12"/>
  <c r="N15" i="12"/>
  <c r="E37" i="12"/>
  <c r="O15" i="12"/>
  <c r="F37" i="12"/>
  <c r="P15" i="12"/>
  <c r="G37" i="12"/>
  <c r="Q15" i="12"/>
  <c r="H37" i="12"/>
  <c r="R15" i="12"/>
  <c r="I37" i="12"/>
  <c r="M16" i="12"/>
  <c r="D38" i="12"/>
  <c r="N16" i="12"/>
  <c r="E38" i="12"/>
  <c r="O16" i="12"/>
  <c r="F38" i="12"/>
  <c r="P16" i="12"/>
  <c r="G38" i="12"/>
  <c r="Q16" i="12"/>
  <c r="H38" i="12"/>
  <c r="R16" i="12"/>
  <c r="I38" i="12"/>
  <c r="M17" i="12"/>
  <c r="D39" i="12"/>
  <c r="N17" i="12"/>
  <c r="E39" i="12"/>
  <c r="O17" i="12"/>
  <c r="F39" i="12"/>
  <c r="P17" i="12"/>
  <c r="G39" i="12"/>
  <c r="Q17" i="12"/>
  <c r="H39" i="12"/>
  <c r="R17" i="12"/>
  <c r="I39" i="12"/>
  <c r="M18" i="12"/>
  <c r="D40" i="12"/>
  <c r="N18" i="12"/>
  <c r="E40" i="12"/>
  <c r="O18" i="12"/>
  <c r="F40" i="12"/>
  <c r="P18" i="12"/>
  <c r="G40" i="12"/>
  <c r="Q18" i="12"/>
  <c r="H40" i="12"/>
  <c r="R18" i="12"/>
  <c r="I40" i="12"/>
  <c r="M19" i="12"/>
  <c r="D41" i="12"/>
  <c r="N19" i="12"/>
  <c r="E41" i="12"/>
  <c r="O19" i="12"/>
  <c r="F41" i="12"/>
  <c r="P19" i="12"/>
  <c r="G41" i="12"/>
  <c r="Q19" i="12"/>
  <c r="H41" i="12"/>
  <c r="R19" i="12"/>
  <c r="I41" i="12"/>
  <c r="M20" i="12"/>
  <c r="D42" i="12"/>
  <c r="N20" i="12"/>
  <c r="E42" i="12"/>
  <c r="O20" i="12"/>
  <c r="F42" i="12"/>
  <c r="P20" i="12"/>
  <c r="G42" i="12"/>
  <c r="Q20" i="12"/>
  <c r="H42" i="12"/>
  <c r="R20" i="12"/>
  <c r="I42" i="12"/>
  <c r="M21" i="12"/>
  <c r="D43" i="12"/>
  <c r="N21" i="12"/>
  <c r="E43" i="12"/>
  <c r="O21" i="12"/>
  <c r="F43" i="12"/>
  <c r="P21" i="12"/>
  <c r="G43" i="12"/>
  <c r="Q21" i="12"/>
  <c r="H43" i="12"/>
  <c r="R21" i="12"/>
  <c r="I43" i="12"/>
  <c r="L8" i="12"/>
  <c r="C30" i="12"/>
  <c r="L9" i="12"/>
  <c r="C31" i="12"/>
  <c r="L10" i="12"/>
  <c r="C32" i="12"/>
  <c r="L11" i="12"/>
  <c r="C33" i="12"/>
  <c r="L12" i="12"/>
  <c r="C34" i="12"/>
  <c r="L13" i="12"/>
  <c r="C35" i="12"/>
  <c r="L14" i="12"/>
  <c r="C36" i="12"/>
  <c r="L15" i="12"/>
  <c r="C37" i="12"/>
  <c r="L16" i="12"/>
  <c r="C38" i="12"/>
  <c r="L17" i="12"/>
  <c r="C39" i="12"/>
  <c r="L18" i="12"/>
  <c r="C40" i="12"/>
  <c r="L19" i="12"/>
  <c r="C41" i="12"/>
  <c r="L20" i="12"/>
  <c r="C42" i="12"/>
  <c r="L21" i="12"/>
  <c r="C43" i="12"/>
  <c r="L7" i="12"/>
  <c r="C29" i="12"/>
  <c r="L6" i="12"/>
  <c r="C28" i="12"/>
  <c r="L7" i="4"/>
  <c r="C29" i="4"/>
  <c r="M7" i="4"/>
  <c r="D29" i="4"/>
  <c r="N7" i="4"/>
  <c r="E29" i="4"/>
  <c r="O7" i="4"/>
  <c r="F29" i="4"/>
  <c r="P7" i="4"/>
  <c r="G29" i="4"/>
  <c r="Q7" i="4"/>
  <c r="H29" i="4"/>
  <c r="R7" i="4"/>
  <c r="I29" i="4"/>
  <c r="L8" i="4"/>
  <c r="C30" i="4"/>
  <c r="M8" i="4"/>
  <c r="D30" i="4"/>
  <c r="N8" i="4"/>
  <c r="E30" i="4"/>
  <c r="O8" i="4"/>
  <c r="F30" i="4"/>
  <c r="P8" i="4"/>
  <c r="G30" i="4"/>
  <c r="Q8" i="4"/>
  <c r="H30" i="4"/>
  <c r="R8" i="4"/>
  <c r="I30" i="4"/>
  <c r="L9" i="4"/>
  <c r="C31" i="4"/>
  <c r="M9" i="4"/>
  <c r="D31" i="4"/>
  <c r="N9" i="4"/>
  <c r="E31" i="4"/>
  <c r="O9" i="4"/>
  <c r="F31" i="4"/>
  <c r="P9" i="4"/>
  <c r="G31" i="4"/>
  <c r="Q9" i="4"/>
  <c r="H31" i="4"/>
  <c r="R9" i="4"/>
  <c r="I31" i="4"/>
  <c r="L10" i="4"/>
  <c r="C32" i="4"/>
  <c r="M10" i="4"/>
  <c r="D32" i="4"/>
  <c r="N10" i="4"/>
  <c r="E32" i="4"/>
  <c r="O10" i="4"/>
  <c r="F32" i="4"/>
  <c r="P10" i="4"/>
  <c r="G32" i="4"/>
  <c r="Q10" i="4"/>
  <c r="H32" i="4"/>
  <c r="R10" i="4"/>
  <c r="I32" i="4"/>
  <c r="L11" i="4"/>
  <c r="C33" i="4"/>
  <c r="M11" i="4"/>
  <c r="D33" i="4"/>
  <c r="N11" i="4"/>
  <c r="E33" i="4"/>
  <c r="O11" i="4"/>
  <c r="F33" i="4"/>
  <c r="P11" i="4"/>
  <c r="G33" i="4"/>
  <c r="Q11" i="4"/>
  <c r="H33" i="4"/>
  <c r="R11" i="4"/>
  <c r="I33" i="4"/>
  <c r="L12" i="4"/>
  <c r="C34" i="4"/>
  <c r="M12" i="4"/>
  <c r="D34" i="4"/>
  <c r="N12" i="4"/>
  <c r="E34" i="4"/>
  <c r="O12" i="4"/>
  <c r="F34" i="4"/>
  <c r="P12" i="4"/>
  <c r="G34" i="4"/>
  <c r="Q12" i="4"/>
  <c r="H34" i="4"/>
  <c r="R12" i="4"/>
  <c r="I34" i="4"/>
  <c r="L13" i="4"/>
  <c r="C35" i="4"/>
  <c r="M13" i="4"/>
  <c r="D35" i="4"/>
  <c r="N13" i="4"/>
  <c r="E35" i="4"/>
  <c r="O13" i="4"/>
  <c r="F35" i="4"/>
  <c r="P13" i="4"/>
  <c r="G35" i="4"/>
  <c r="Q13" i="4"/>
  <c r="H35" i="4"/>
  <c r="R13" i="4"/>
  <c r="I35" i="4"/>
  <c r="L14" i="4"/>
  <c r="C36" i="4"/>
  <c r="M14" i="4"/>
  <c r="D36" i="4"/>
  <c r="N14" i="4"/>
  <c r="E36" i="4"/>
  <c r="O14" i="4"/>
  <c r="F36" i="4"/>
  <c r="P14" i="4"/>
  <c r="G36" i="4"/>
  <c r="Q14" i="4"/>
  <c r="H36" i="4"/>
  <c r="R14" i="4"/>
  <c r="I36" i="4"/>
  <c r="L15" i="4"/>
  <c r="C37" i="4"/>
  <c r="M15" i="4"/>
  <c r="D37" i="4"/>
  <c r="N15" i="4"/>
  <c r="E37" i="4"/>
  <c r="O15" i="4"/>
  <c r="F37" i="4"/>
  <c r="P15" i="4"/>
  <c r="G37" i="4"/>
  <c r="Q15" i="4"/>
  <c r="H37" i="4"/>
  <c r="R15" i="4"/>
  <c r="I37" i="4"/>
  <c r="L16" i="4"/>
  <c r="C38" i="4"/>
  <c r="M16" i="4"/>
  <c r="D38" i="4"/>
  <c r="N16" i="4"/>
  <c r="E38" i="4"/>
  <c r="O16" i="4"/>
  <c r="F38" i="4"/>
  <c r="P16" i="4"/>
  <c r="G38" i="4"/>
  <c r="Q16" i="4"/>
  <c r="H38" i="4"/>
  <c r="R16" i="4"/>
  <c r="I38" i="4"/>
  <c r="L17" i="4"/>
  <c r="C39" i="4"/>
  <c r="M17" i="4"/>
  <c r="D39" i="4"/>
  <c r="N17" i="4"/>
  <c r="E39" i="4"/>
  <c r="O17" i="4"/>
  <c r="F39" i="4"/>
  <c r="P17" i="4"/>
  <c r="G39" i="4"/>
  <c r="Q17" i="4"/>
  <c r="H39" i="4"/>
  <c r="R17" i="4"/>
  <c r="I39" i="4"/>
  <c r="L18" i="4"/>
  <c r="C40" i="4"/>
  <c r="M18" i="4"/>
  <c r="D40" i="4"/>
  <c r="N18" i="4"/>
  <c r="E40" i="4"/>
  <c r="O18" i="4"/>
  <c r="F40" i="4"/>
  <c r="P18" i="4"/>
  <c r="G40" i="4"/>
  <c r="Q18" i="4"/>
  <c r="H40" i="4"/>
  <c r="R18" i="4"/>
  <c r="I40" i="4"/>
  <c r="L19" i="4"/>
  <c r="C41" i="4"/>
  <c r="M19" i="4"/>
  <c r="D41" i="4"/>
  <c r="N19" i="4"/>
  <c r="E41" i="4"/>
  <c r="O19" i="4"/>
  <c r="F41" i="4"/>
  <c r="P19" i="4"/>
  <c r="G41" i="4"/>
  <c r="Q19" i="4"/>
  <c r="H41" i="4"/>
  <c r="R19" i="4"/>
  <c r="I41" i="4"/>
  <c r="L20" i="4"/>
  <c r="C42" i="4"/>
  <c r="M20" i="4"/>
  <c r="D42" i="4"/>
  <c r="N20" i="4"/>
  <c r="E42" i="4"/>
  <c r="O20" i="4"/>
  <c r="F42" i="4"/>
  <c r="P20" i="4"/>
  <c r="G42" i="4"/>
  <c r="Q20" i="4"/>
  <c r="H42" i="4"/>
  <c r="R20" i="4"/>
  <c r="I42" i="4"/>
  <c r="L21" i="4"/>
  <c r="C43" i="4"/>
  <c r="M21" i="4"/>
  <c r="D43" i="4"/>
  <c r="N21" i="4"/>
  <c r="E43" i="4"/>
  <c r="O21" i="4"/>
  <c r="F43" i="4"/>
  <c r="P21" i="4"/>
  <c r="G43" i="4"/>
  <c r="Q21" i="4"/>
  <c r="H43" i="4"/>
  <c r="R21" i="4"/>
  <c r="I43" i="4"/>
  <c r="N6" i="4"/>
  <c r="E28" i="4"/>
  <c r="O6" i="4"/>
  <c r="F28" i="4"/>
  <c r="P6" i="4"/>
  <c r="G28" i="4"/>
  <c r="Q6" i="4"/>
  <c r="H28" i="4"/>
  <c r="R6" i="4"/>
  <c r="I28" i="4"/>
  <c r="M6" i="4"/>
  <c r="D28" i="4"/>
  <c r="L6" i="4"/>
  <c r="C28" i="4"/>
  <c r="D86" i="4"/>
  <c r="E86" i="4"/>
  <c r="F86" i="4"/>
  <c r="G86" i="4"/>
  <c r="C86" i="4"/>
  <c r="H73" i="4"/>
  <c r="D74" i="4"/>
  <c r="H74" i="4" s="1"/>
  <c r="H76" i="4"/>
  <c r="H77" i="4"/>
  <c r="H78" i="4"/>
  <c r="H79" i="4"/>
  <c r="H80" i="4"/>
  <c r="H82" i="4"/>
  <c r="H84" i="4"/>
  <c r="H85" i="4"/>
  <c r="H72" i="4"/>
  <c r="H86" i="4" s="1"/>
  <c r="H72" i="13"/>
  <c r="H73" i="13"/>
  <c r="H74" i="13"/>
  <c r="C75" i="13"/>
  <c r="H75" i="13"/>
  <c r="H76" i="13"/>
  <c r="H77" i="13"/>
  <c r="H78" i="13"/>
  <c r="H79" i="13"/>
  <c r="H80" i="13"/>
  <c r="H81" i="13"/>
  <c r="H82" i="13"/>
  <c r="H83" i="13"/>
  <c r="C85" i="13"/>
  <c r="D85" i="13"/>
  <c r="H85" i="13"/>
  <c r="D86" i="13"/>
  <c r="F86" i="13"/>
  <c r="G86" i="13"/>
  <c r="C86" i="13"/>
  <c r="H50" i="13"/>
  <c r="H51" i="13"/>
  <c r="H52" i="13"/>
  <c r="H53" i="13"/>
  <c r="H54" i="13"/>
  <c r="H55" i="13"/>
  <c r="H56" i="13"/>
  <c r="H57" i="13"/>
  <c r="H58" i="13"/>
  <c r="H59" i="13"/>
  <c r="H60" i="13"/>
  <c r="H61" i="13"/>
  <c r="H62" i="13"/>
  <c r="H63" i="13"/>
  <c r="G64" i="13"/>
  <c r="F64" i="13"/>
  <c r="E64" i="13"/>
  <c r="D64" i="13"/>
  <c r="C64" i="13"/>
  <c r="D121" i="12"/>
  <c r="E121" i="12" s="1"/>
  <c r="C121" i="12"/>
  <c r="D72" i="12"/>
  <c r="E72" i="12"/>
  <c r="F73" i="12"/>
  <c r="E75" i="12"/>
  <c r="E76" i="12"/>
  <c r="D76" i="12"/>
  <c r="C81" i="12"/>
  <c r="D80" i="12"/>
  <c r="D81" i="12"/>
  <c r="E80" i="12"/>
  <c r="E82" i="12"/>
  <c r="D84" i="12"/>
  <c r="C84" i="12"/>
  <c r="C85" i="12"/>
  <c r="F74" i="12"/>
  <c r="F75" i="12"/>
  <c r="E77" i="12"/>
  <c r="E79" i="12"/>
  <c r="F78" i="12"/>
  <c r="F80" i="12"/>
  <c r="G82" i="12"/>
  <c r="F83" i="12"/>
  <c r="F84" i="12"/>
  <c r="E84" i="12"/>
  <c r="C122" i="12"/>
  <c r="C110" i="12"/>
  <c r="D124" i="12" s="1"/>
  <c r="G86" i="12"/>
  <c r="F86" i="12"/>
  <c r="E86" i="12"/>
  <c r="D86" i="12"/>
  <c r="C86" i="12"/>
  <c r="D75" i="12"/>
  <c r="C75" i="12"/>
  <c r="D74" i="12"/>
  <c r="N63" i="11"/>
  <c r="N84" i="11"/>
  <c r="M63" i="11"/>
  <c r="M84" i="11"/>
  <c r="L63" i="11"/>
  <c r="L84" i="11"/>
  <c r="K63" i="11"/>
  <c r="K84" i="11"/>
  <c r="N62" i="11"/>
  <c r="N83" i="11"/>
  <c r="M62" i="11"/>
  <c r="M83" i="11"/>
  <c r="L62" i="11"/>
  <c r="L83" i="11"/>
  <c r="K62" i="11"/>
  <c r="K83" i="11"/>
  <c r="L82" i="11"/>
  <c r="K82" i="11"/>
  <c r="N60" i="11"/>
  <c r="N81" i="11"/>
  <c r="M60" i="11"/>
  <c r="M81" i="11"/>
  <c r="L60" i="11"/>
  <c r="L81" i="11"/>
  <c r="K60" i="11"/>
  <c r="K81" i="11"/>
  <c r="N59" i="11"/>
  <c r="N80" i="11"/>
  <c r="M59" i="11"/>
  <c r="M80" i="11"/>
  <c r="L59" i="11"/>
  <c r="L80" i="11"/>
  <c r="K59" i="11"/>
  <c r="K80" i="11"/>
  <c r="N58" i="11"/>
  <c r="N79" i="11"/>
  <c r="M58" i="11"/>
  <c r="M79" i="11"/>
  <c r="L58" i="11"/>
  <c r="L79" i="11"/>
  <c r="K58" i="11"/>
  <c r="K79" i="11"/>
  <c r="N57" i="11"/>
  <c r="N78" i="11"/>
  <c r="M57" i="11"/>
  <c r="M78" i="11"/>
  <c r="L57" i="11"/>
  <c r="L78" i="11"/>
  <c r="K57" i="11"/>
  <c r="K78" i="11"/>
  <c r="N56" i="11"/>
  <c r="N77" i="11"/>
  <c r="M56" i="11"/>
  <c r="M77" i="11"/>
  <c r="L56" i="11"/>
  <c r="L77" i="11"/>
  <c r="K56" i="11"/>
  <c r="K77" i="11"/>
  <c r="N55" i="11"/>
  <c r="N76" i="11"/>
  <c r="M55" i="11"/>
  <c r="M76" i="11"/>
  <c r="L55" i="11"/>
  <c r="L76" i="11"/>
  <c r="K55" i="11"/>
  <c r="K76" i="11"/>
  <c r="N54" i="11"/>
  <c r="N75" i="11"/>
  <c r="M54" i="11"/>
  <c r="M75" i="11"/>
  <c r="L54" i="11"/>
  <c r="L75" i="11"/>
  <c r="K54" i="11"/>
  <c r="K75" i="11"/>
  <c r="N53" i="11"/>
  <c r="N74" i="11"/>
  <c r="M53" i="11"/>
  <c r="M74" i="11"/>
  <c r="L53" i="11"/>
  <c r="L74" i="11"/>
  <c r="K53" i="11"/>
  <c r="K74" i="11"/>
  <c r="N73" i="11"/>
  <c r="M73" i="11"/>
  <c r="L73" i="11"/>
  <c r="N51" i="11"/>
  <c r="N72" i="11"/>
  <c r="M51" i="11"/>
  <c r="M72" i="11"/>
  <c r="L51" i="11"/>
  <c r="L72" i="11"/>
  <c r="K51" i="11"/>
  <c r="K72" i="11"/>
  <c r="N50" i="11"/>
  <c r="N71" i="11"/>
  <c r="M50" i="11"/>
  <c r="M71" i="11"/>
  <c r="L50" i="11"/>
  <c r="L71" i="11"/>
  <c r="K50" i="11"/>
  <c r="K71" i="11"/>
  <c r="N49" i="11"/>
  <c r="N70" i="11"/>
  <c r="M49" i="11"/>
  <c r="M70" i="11"/>
  <c r="L49" i="11"/>
  <c r="L70" i="11"/>
  <c r="K49" i="11"/>
  <c r="K70" i="11"/>
  <c r="N48" i="11"/>
  <c r="N69" i="11"/>
  <c r="M48" i="11"/>
  <c r="M69" i="11"/>
  <c r="L48" i="11"/>
  <c r="L69" i="11" s="1"/>
  <c r="K48" i="11"/>
  <c r="K69" i="11"/>
  <c r="N47" i="11"/>
  <c r="N68" i="11"/>
  <c r="M47" i="11"/>
  <c r="M68" i="11"/>
  <c r="L47" i="11"/>
  <c r="L68" i="11" s="1"/>
  <c r="K68" i="11"/>
  <c r="B41" i="11"/>
  <c r="E123" i="13" l="1"/>
  <c r="C107" i="13"/>
  <c r="E100" i="13"/>
  <c r="F99" i="13" s="1"/>
  <c r="C109" i="4"/>
  <c r="D123" i="4" s="1"/>
  <c r="C108" i="13"/>
  <c r="D122" i="13" s="1"/>
  <c r="E122" i="13" s="1"/>
  <c r="H64" i="13"/>
  <c r="H84" i="13"/>
  <c r="H86" i="13" s="1"/>
  <c r="E86" i="13"/>
  <c r="C108" i="4"/>
  <c r="E100" i="4"/>
  <c r="F99" i="4" s="1"/>
  <c r="E97" i="12"/>
  <c r="H86" i="15"/>
  <c r="E98" i="12"/>
  <c r="C158" i="15"/>
  <c r="D172" i="15" s="1"/>
  <c r="C157" i="15"/>
  <c r="H176" i="16"/>
  <c r="C109" i="15"/>
  <c r="E100" i="15"/>
  <c r="F98" i="15" s="1"/>
  <c r="C108" i="15"/>
  <c r="D198" i="16"/>
  <c r="H197" i="16"/>
  <c r="C121" i="16"/>
  <c r="C233" i="16"/>
  <c r="C220" i="16"/>
  <c r="D234" i="16" s="1"/>
  <c r="E234" i="16" s="1"/>
  <c r="E122" i="16"/>
  <c r="E97" i="16"/>
  <c r="D41" i="11"/>
  <c r="N61" i="11"/>
  <c r="H196" i="16"/>
  <c r="H198" i="16" s="1"/>
  <c r="C86" i="16"/>
  <c r="C121" i="15"/>
  <c r="E121" i="15" s="1"/>
  <c r="L191" i="15"/>
  <c r="C196" i="15" s="1"/>
  <c r="E196" i="15" s="1"/>
  <c r="C169" i="15"/>
  <c r="E169" i="15" s="1"/>
  <c r="K73" i="11"/>
  <c r="E149" i="15"/>
  <c r="F146" i="15" s="1"/>
  <c r="C124" i="16"/>
  <c r="E124" i="16" s="1"/>
  <c r="C236" i="16"/>
  <c r="E236" i="16" s="1"/>
  <c r="M61" i="11"/>
  <c r="E209" i="16"/>
  <c r="F147" i="15" l="1"/>
  <c r="F148" i="15"/>
  <c r="D122" i="15"/>
  <c r="E122" i="15" s="1"/>
  <c r="D197" i="15"/>
  <c r="E197" i="15" s="1"/>
  <c r="C111" i="15"/>
  <c r="F97" i="15"/>
  <c r="F99" i="15"/>
  <c r="C109" i="12"/>
  <c r="D123" i="12" s="1"/>
  <c r="E100" i="12"/>
  <c r="F99" i="12" s="1"/>
  <c r="C108" i="12"/>
  <c r="C172" i="15"/>
  <c r="C124" i="4"/>
  <c r="E124" i="4" s="1"/>
  <c r="C124" i="12"/>
  <c r="E124" i="12" s="1"/>
  <c r="N82" i="11"/>
  <c r="C124" i="15"/>
  <c r="E124" i="15" s="1"/>
  <c r="D123" i="15"/>
  <c r="D198" i="15"/>
  <c r="C111" i="13"/>
  <c r="D121" i="13"/>
  <c r="E121" i="13" s="1"/>
  <c r="E125" i="13" s="1"/>
  <c r="C130" i="13" s="1"/>
  <c r="N191" i="15"/>
  <c r="C198" i="15" s="1"/>
  <c r="O191" i="15"/>
  <c r="C199" i="15" s="1"/>
  <c r="E199" i="15" s="1"/>
  <c r="F97" i="13"/>
  <c r="D171" i="15"/>
  <c r="E171" i="15" s="1"/>
  <c r="E173" i="15" s="1"/>
  <c r="C178" i="15" s="1"/>
  <c r="C159" i="15"/>
  <c r="F97" i="4"/>
  <c r="F98" i="13"/>
  <c r="F209" i="16"/>
  <c r="C219" i="16"/>
  <c r="E212" i="16"/>
  <c r="E100" i="16"/>
  <c r="C107" i="16"/>
  <c r="F97" i="16"/>
  <c r="E172" i="15"/>
  <c r="C123" i="15"/>
  <c r="M82" i="11"/>
  <c r="C171" i="15"/>
  <c r="C123" i="4"/>
  <c r="C123" i="12"/>
  <c r="D122" i="4"/>
  <c r="E122" i="4" s="1"/>
  <c r="C111" i="4"/>
  <c r="F98" i="4"/>
  <c r="D178" i="15" l="1"/>
  <c r="E178" i="15" s="1"/>
  <c r="F178" i="15" s="1"/>
  <c r="G178" i="15" s="1"/>
  <c r="H178" i="15" s="1"/>
  <c r="I178" i="15" s="1"/>
  <c r="J178" i="15" s="1"/>
  <c r="K178" i="15" s="1"/>
  <c r="L178" i="15" s="1"/>
  <c r="M178" i="15" s="1"/>
  <c r="N178" i="15" s="1"/>
  <c r="O178" i="15" s="1"/>
  <c r="P178" i="15" s="1"/>
  <c r="Q178" i="15" s="1"/>
  <c r="R178" i="15" s="1"/>
  <c r="S178" i="15" s="1"/>
  <c r="T178" i="15" s="1"/>
  <c r="U178" i="15" s="1"/>
  <c r="V178" i="15" s="1"/>
  <c r="W178" i="15" s="1"/>
  <c r="X178" i="15" s="1"/>
  <c r="Y178" i="15" s="1"/>
  <c r="Z178" i="15" s="1"/>
  <c r="AA178" i="15" s="1"/>
  <c r="AB178" i="15" s="1"/>
  <c r="AC178" i="15" s="1"/>
  <c r="AD178" i="15" s="1"/>
  <c r="AE178" i="15" s="1"/>
  <c r="AF178" i="15" s="1"/>
  <c r="AG178" i="15" s="1"/>
  <c r="AH178" i="15" s="1"/>
  <c r="AI178" i="15" s="1"/>
  <c r="AJ178" i="15" s="1"/>
  <c r="AK178" i="15" s="1"/>
  <c r="AL178" i="15" s="1"/>
  <c r="AM178" i="15" s="1"/>
  <c r="AN178" i="15" s="1"/>
  <c r="AO178" i="15" s="1"/>
  <c r="AP178" i="15" s="1"/>
  <c r="C223" i="16"/>
  <c r="D233" i="16"/>
  <c r="E233" i="16" s="1"/>
  <c r="E237" i="16" s="1"/>
  <c r="C242" i="16" s="1"/>
  <c r="D130" i="13"/>
  <c r="E130" i="13" s="1"/>
  <c r="F130" i="13" s="1"/>
  <c r="G130" i="13" s="1"/>
  <c r="H130" i="13" s="1"/>
  <c r="I130" i="13" s="1"/>
  <c r="J130" i="13" s="1"/>
  <c r="K130" i="13" s="1"/>
  <c r="L130" i="13" s="1"/>
  <c r="M130" i="13" s="1"/>
  <c r="N130" i="13" s="1"/>
  <c r="O130" i="13" s="1"/>
  <c r="P130" i="13" s="1"/>
  <c r="Q130" i="13" s="1"/>
  <c r="R130" i="13" s="1"/>
  <c r="S130" i="13" s="1"/>
  <c r="T130" i="13" s="1"/>
  <c r="U130" i="13" s="1"/>
  <c r="V130" i="13" s="1"/>
  <c r="W130" i="13" s="1"/>
  <c r="X130" i="13" s="1"/>
  <c r="Y130" i="13" s="1"/>
  <c r="Z130" i="13" s="1"/>
  <c r="AA130" i="13" s="1"/>
  <c r="AB130" i="13" s="1"/>
  <c r="AC130" i="13" s="1"/>
  <c r="AD130" i="13" s="1"/>
  <c r="AE130" i="13" s="1"/>
  <c r="AF130" i="13" s="1"/>
  <c r="AG130" i="13" s="1"/>
  <c r="AH130" i="13" s="1"/>
  <c r="AI130" i="13" s="1"/>
  <c r="AJ130" i="13" s="1"/>
  <c r="AK130" i="13" s="1"/>
  <c r="AL130" i="13" s="1"/>
  <c r="AM130" i="13" s="1"/>
  <c r="AN130" i="13" s="1"/>
  <c r="AO130" i="13" s="1"/>
  <c r="AP130" i="13" s="1"/>
  <c r="E198" i="15"/>
  <c r="E200" i="15" s="1"/>
  <c r="C205" i="15" s="1"/>
  <c r="C111" i="16"/>
  <c r="D121" i="16"/>
  <c r="E121" i="16" s="1"/>
  <c r="E125" i="16" s="1"/>
  <c r="E123" i="15"/>
  <c r="E125" i="15" s="1"/>
  <c r="C130" i="15" s="1"/>
  <c r="E123" i="12"/>
  <c r="F98" i="12"/>
  <c r="E125" i="4"/>
  <c r="C130" i="4" s="1"/>
  <c r="F99" i="16"/>
  <c r="F98" i="16"/>
  <c r="F97" i="12"/>
  <c r="D122" i="12"/>
  <c r="E122" i="12" s="1"/>
  <c r="C111" i="12"/>
  <c r="F211" i="16"/>
  <c r="F210" i="16"/>
  <c r="D130" i="15" l="1"/>
  <c r="E130" i="15" s="1"/>
  <c r="F130" i="15" s="1"/>
  <c r="G130" i="15" s="1"/>
  <c r="H130" i="15" s="1"/>
  <c r="I130" i="15" s="1"/>
  <c r="J130" i="15" s="1"/>
  <c r="K130" i="15" s="1"/>
  <c r="L130" i="15" s="1"/>
  <c r="M130" i="15" s="1"/>
  <c r="N130" i="15" s="1"/>
  <c r="O130" i="15" s="1"/>
  <c r="P130" i="15" s="1"/>
  <c r="Q130" i="15" s="1"/>
  <c r="R130" i="15" s="1"/>
  <c r="S130" i="15" s="1"/>
  <c r="T130" i="15" s="1"/>
  <c r="U130" i="15" s="1"/>
  <c r="V130" i="15" s="1"/>
  <c r="W130" i="15" s="1"/>
  <c r="X130" i="15" s="1"/>
  <c r="Y130" i="15" s="1"/>
  <c r="Z130" i="15" s="1"/>
  <c r="AA130" i="15" s="1"/>
  <c r="AB130" i="15" s="1"/>
  <c r="AC130" i="15" s="1"/>
  <c r="AD130" i="15" s="1"/>
  <c r="AE130" i="15" s="1"/>
  <c r="AF130" i="15" s="1"/>
  <c r="AG130" i="15" s="1"/>
  <c r="AH130" i="15" s="1"/>
  <c r="AI130" i="15" s="1"/>
  <c r="AJ130" i="15" s="1"/>
  <c r="AK130" i="15" s="1"/>
  <c r="AL130" i="15" s="1"/>
  <c r="AM130" i="15" s="1"/>
  <c r="AN130" i="15" s="1"/>
  <c r="AO130" i="15" s="1"/>
  <c r="AP130" i="15" s="1"/>
  <c r="D205" i="15"/>
  <c r="E205" i="15" s="1"/>
  <c r="F205" i="15" s="1"/>
  <c r="G205" i="15" s="1"/>
  <c r="H205" i="15" s="1"/>
  <c r="I205" i="15" s="1"/>
  <c r="J205" i="15" s="1"/>
  <c r="K205" i="15" s="1"/>
  <c r="L205" i="15" s="1"/>
  <c r="M205" i="15" s="1"/>
  <c r="N205" i="15" s="1"/>
  <c r="O205" i="15" s="1"/>
  <c r="P205" i="15" s="1"/>
  <c r="Q205" i="15" s="1"/>
  <c r="R205" i="15" s="1"/>
  <c r="S205" i="15" s="1"/>
  <c r="T205" i="15" s="1"/>
  <c r="U205" i="15" s="1"/>
  <c r="V205" i="15" s="1"/>
  <c r="W205" i="15" s="1"/>
  <c r="X205" i="15" s="1"/>
  <c r="Y205" i="15" s="1"/>
  <c r="Z205" i="15" s="1"/>
  <c r="AA205" i="15" s="1"/>
  <c r="AB205" i="15" s="1"/>
  <c r="AC205" i="15" s="1"/>
  <c r="AD205" i="15" s="1"/>
  <c r="AE205" i="15" s="1"/>
  <c r="AF205" i="15" s="1"/>
  <c r="AG205" i="15" s="1"/>
  <c r="AH205" i="15" s="1"/>
  <c r="AI205" i="15" s="1"/>
  <c r="AJ205" i="15" s="1"/>
  <c r="AK205" i="15" s="1"/>
  <c r="AL205" i="15" s="1"/>
  <c r="AM205" i="15" s="1"/>
  <c r="AN205" i="15" s="1"/>
  <c r="AO205" i="15" s="1"/>
  <c r="AP205" i="15" s="1"/>
  <c r="C132" i="13"/>
  <c r="D130" i="4"/>
  <c r="E130" i="4" s="1"/>
  <c r="F130" i="4" s="1"/>
  <c r="G130" i="4" s="1"/>
  <c r="H130" i="4" s="1"/>
  <c r="I130" i="4" s="1"/>
  <c r="J130" i="4" s="1"/>
  <c r="K130" i="4" s="1"/>
  <c r="L130" i="4" s="1"/>
  <c r="M130" i="4" s="1"/>
  <c r="N130" i="4" s="1"/>
  <c r="O130" i="4" s="1"/>
  <c r="P130" i="4" s="1"/>
  <c r="Q130" i="4" s="1"/>
  <c r="R130" i="4" s="1"/>
  <c r="S130" i="4" s="1"/>
  <c r="T130" i="4" s="1"/>
  <c r="U130" i="4" s="1"/>
  <c r="V130" i="4" s="1"/>
  <c r="W130" i="4" s="1"/>
  <c r="X130" i="4" s="1"/>
  <c r="Y130" i="4" s="1"/>
  <c r="Z130" i="4" s="1"/>
  <c r="AA130" i="4" s="1"/>
  <c r="AB130" i="4" s="1"/>
  <c r="AC130" i="4" s="1"/>
  <c r="AD130" i="4" s="1"/>
  <c r="AE130" i="4" s="1"/>
  <c r="AF130" i="4" s="1"/>
  <c r="AG130" i="4" s="1"/>
  <c r="AH130" i="4" s="1"/>
  <c r="AI130" i="4" s="1"/>
  <c r="AJ130" i="4" s="1"/>
  <c r="AK130" i="4" s="1"/>
  <c r="AL130" i="4" s="1"/>
  <c r="AM130" i="4" s="1"/>
  <c r="AN130" i="4" s="1"/>
  <c r="AO130" i="4" s="1"/>
  <c r="AP130" i="4" s="1"/>
  <c r="C244" i="16"/>
  <c r="C257" i="16" s="1"/>
  <c r="D242" i="16"/>
  <c r="E242" i="16" s="1"/>
  <c r="F242" i="16" s="1"/>
  <c r="G242" i="16" s="1"/>
  <c r="H242" i="16" s="1"/>
  <c r="I242" i="16" s="1"/>
  <c r="J242" i="16" s="1"/>
  <c r="K242" i="16" s="1"/>
  <c r="L242" i="16" s="1"/>
  <c r="M242" i="16" s="1"/>
  <c r="N242" i="16" s="1"/>
  <c r="O242" i="16" s="1"/>
  <c r="P242" i="16" s="1"/>
  <c r="Q242" i="16" s="1"/>
  <c r="R242" i="16" s="1"/>
  <c r="S242" i="16" s="1"/>
  <c r="T242" i="16" s="1"/>
  <c r="U242" i="16" s="1"/>
  <c r="V242" i="16" s="1"/>
  <c r="W242" i="16" s="1"/>
  <c r="X242" i="16" s="1"/>
  <c r="Y242" i="16" s="1"/>
  <c r="Z242" i="16" s="1"/>
  <c r="AA242" i="16" s="1"/>
  <c r="AB242" i="16" s="1"/>
  <c r="AC242" i="16" s="1"/>
  <c r="AD242" i="16" s="1"/>
  <c r="AE242" i="16" s="1"/>
  <c r="AF242" i="16" s="1"/>
  <c r="AG242" i="16" s="1"/>
  <c r="AH242" i="16" s="1"/>
  <c r="AI242" i="16" s="1"/>
  <c r="AJ242" i="16" s="1"/>
  <c r="AK242" i="16" s="1"/>
  <c r="AL242" i="16" s="1"/>
  <c r="AM242" i="16" s="1"/>
  <c r="AN242" i="16" s="1"/>
  <c r="AO242" i="16" s="1"/>
  <c r="AP242" i="16" s="1"/>
  <c r="E125" i="12"/>
  <c r="C130" i="12" s="1"/>
  <c r="D130" i="12" s="1"/>
  <c r="E130" i="12" s="1"/>
  <c r="F130" i="12" s="1"/>
  <c r="G130" i="12" s="1"/>
  <c r="H130" i="12" s="1"/>
  <c r="I130" i="12" s="1"/>
  <c r="J130" i="12" s="1"/>
  <c r="K130" i="12" s="1"/>
  <c r="L130" i="12" s="1"/>
  <c r="M130" i="12" s="1"/>
  <c r="N130" i="12" s="1"/>
  <c r="O130" i="12" s="1"/>
  <c r="P130" i="12" s="1"/>
  <c r="Q130" i="12" s="1"/>
  <c r="R130" i="12" s="1"/>
  <c r="S130" i="12" s="1"/>
  <c r="T130" i="12" s="1"/>
  <c r="U130" i="12" s="1"/>
  <c r="V130" i="12" s="1"/>
  <c r="W130" i="12" s="1"/>
  <c r="X123" i="12" s="1"/>
  <c r="Y108" i="12" s="1"/>
  <c r="E147" i="16"/>
  <c r="M147" i="16"/>
  <c r="U147" i="16"/>
  <c r="AC147" i="16"/>
  <c r="AK147" i="16"/>
  <c r="F147" i="16"/>
  <c r="N147" i="16"/>
  <c r="V147" i="16"/>
  <c r="AD147" i="16"/>
  <c r="AL147" i="16"/>
  <c r="G147" i="16"/>
  <c r="O147" i="16"/>
  <c r="W147" i="16"/>
  <c r="AE147" i="16"/>
  <c r="AM147" i="16"/>
  <c r="H147" i="16"/>
  <c r="P147" i="16"/>
  <c r="X147" i="16"/>
  <c r="AF147" i="16"/>
  <c r="AN147" i="16"/>
  <c r="I147" i="16"/>
  <c r="Q147" i="16"/>
  <c r="Y147" i="16"/>
  <c r="AG147" i="16"/>
  <c r="AO147" i="16"/>
  <c r="D147" i="16"/>
  <c r="K147" i="16"/>
  <c r="S147" i="16"/>
  <c r="AA147" i="16"/>
  <c r="AI147" i="16"/>
  <c r="C147" i="16"/>
  <c r="L147" i="16"/>
  <c r="T147" i="16"/>
  <c r="AB147" i="16"/>
  <c r="AJ147" i="16"/>
  <c r="J147" i="16"/>
  <c r="C130" i="16"/>
  <c r="R147" i="16"/>
  <c r="Z147" i="16"/>
  <c r="AH147" i="16"/>
  <c r="AP147" i="16"/>
  <c r="C180" i="15"/>
  <c r="C219" i="15" s="1"/>
  <c r="D130" i="16" l="1"/>
  <c r="E130" i="16" s="1"/>
  <c r="F130" i="16" s="1"/>
  <c r="G130" i="16" s="1"/>
  <c r="H130" i="16" s="1"/>
  <c r="I130" i="16" s="1"/>
  <c r="J130" i="16" s="1"/>
  <c r="K130" i="16" s="1"/>
  <c r="L130" i="16" s="1"/>
  <c r="M130" i="16" s="1"/>
  <c r="N130" i="16" s="1"/>
  <c r="O130" i="16" s="1"/>
  <c r="P130" i="16" s="1"/>
  <c r="Q130" i="16" s="1"/>
  <c r="R130" i="16" s="1"/>
  <c r="S130" i="16" s="1"/>
  <c r="T130" i="16" s="1"/>
  <c r="U130" i="16" s="1"/>
  <c r="V130" i="16" s="1"/>
  <c r="W130" i="16" s="1"/>
  <c r="X130" i="16" s="1"/>
  <c r="Y130" i="16" s="1"/>
  <c r="Z130" i="16" s="1"/>
  <c r="AA130" i="16" s="1"/>
  <c r="AB130" i="16" s="1"/>
  <c r="AC130" i="16" s="1"/>
  <c r="AD130" i="16" s="1"/>
  <c r="AE130" i="16" s="1"/>
  <c r="AF130" i="16" s="1"/>
  <c r="AG130" i="16" s="1"/>
  <c r="AH130" i="16" s="1"/>
  <c r="AI130" i="16" s="1"/>
  <c r="AJ130" i="16" s="1"/>
  <c r="AK130" i="16" s="1"/>
  <c r="AL130" i="16" s="1"/>
  <c r="AM130" i="16" s="1"/>
  <c r="AN130" i="16" s="1"/>
  <c r="AO130" i="16" s="1"/>
  <c r="AP130" i="16" s="1"/>
  <c r="C132" i="16"/>
  <c r="C255" i="16" s="1"/>
  <c r="C132" i="4"/>
  <c r="C207" i="15"/>
  <c r="C220" i="15" s="1"/>
  <c r="Z108" i="12"/>
  <c r="AA108" i="12" s="1"/>
  <c r="AB108" i="12" s="1"/>
  <c r="AC108" i="12" s="1"/>
  <c r="AD108" i="12" s="1"/>
  <c r="AE108" i="12" s="1"/>
  <c r="AF108" i="12" s="1"/>
  <c r="AG108" i="12" s="1"/>
  <c r="AH108" i="12" s="1"/>
  <c r="AI108" i="12" s="1"/>
  <c r="AJ108" i="12" s="1"/>
  <c r="AK108" i="12" s="1"/>
  <c r="AL108" i="12" s="1"/>
  <c r="AM108" i="12" s="1"/>
  <c r="AN108" i="12" s="1"/>
  <c r="AO108" i="12" s="1"/>
  <c r="AP108" i="12" s="1"/>
  <c r="C149" i="16"/>
  <c r="C256" i="16" s="1"/>
  <c r="C132" i="15"/>
  <c r="C218" i="15" s="1"/>
  <c r="C132" i="12" l="1"/>
</calcChain>
</file>

<file path=xl/sharedStrings.xml><?xml version="1.0" encoding="utf-8"?>
<sst xmlns="http://schemas.openxmlformats.org/spreadsheetml/2006/main" count="1534" uniqueCount="309">
  <si>
    <t>Miljøsårbarhet</t>
  </si>
  <si>
    <t>Utslippstype</t>
  </si>
  <si>
    <t>Volum</t>
  </si>
  <si>
    <t xml:space="preserve">Liten </t>
  </si>
  <si>
    <t>Moderat</t>
  </si>
  <si>
    <t>Høy</t>
  </si>
  <si>
    <t>Svært høy</t>
  </si>
  <si>
    <t>Buffer (km)</t>
  </si>
  <si>
    <t>Skadenivå</t>
  </si>
  <si>
    <t>Marine diesel</t>
  </si>
  <si>
    <t>10-100t</t>
  </si>
  <si>
    <t>S,V</t>
  </si>
  <si>
    <t>Ø,M,N</t>
  </si>
  <si>
    <t xml:space="preserve">20 t </t>
  </si>
  <si>
    <t>Marine Diesel</t>
  </si>
  <si>
    <t>Liten</t>
  </si>
  <si>
    <t>100-500t</t>
  </si>
  <si>
    <t>200 t</t>
  </si>
  <si>
    <t>Bunker IF180</t>
  </si>
  <si>
    <t>Middels</t>
  </si>
  <si>
    <t>500-2000t</t>
  </si>
  <si>
    <t>2000 t</t>
  </si>
  <si>
    <t>Bunkers IF380</t>
  </si>
  <si>
    <t>Stor</t>
  </si>
  <si>
    <t>2000-10000t</t>
  </si>
  <si>
    <t>20000 t</t>
  </si>
  <si>
    <t>Råolje</t>
  </si>
  <si>
    <t>Svært stor</t>
  </si>
  <si>
    <t>10000-50000t</t>
  </si>
  <si>
    <t>&gt;50000t</t>
  </si>
  <si>
    <t>Ø = Øst</t>
  </si>
  <si>
    <t>S = Sør</t>
  </si>
  <si>
    <t>V = Vest</t>
  </si>
  <si>
    <t>M = Midt</t>
  </si>
  <si>
    <t>N = Nord</t>
  </si>
  <si>
    <t>S,M</t>
  </si>
  <si>
    <t>Ø,V</t>
  </si>
  <si>
    <t>N</t>
  </si>
  <si>
    <t>Bunkers</t>
  </si>
  <si>
    <t>Sjøfugl (antall)</t>
  </si>
  <si>
    <t>Øst</t>
  </si>
  <si>
    <t>Sør</t>
  </si>
  <si>
    <t>Vest</t>
  </si>
  <si>
    <t>Midt</t>
  </si>
  <si>
    <t>Nord</t>
  </si>
  <si>
    <t>Sel (antall)</t>
  </si>
  <si>
    <t>Kyst (km)</t>
  </si>
  <si>
    <t>Havmiljø</t>
  </si>
  <si>
    <t>&lt;10 %</t>
  </si>
  <si>
    <t>&gt;10 %</t>
  </si>
  <si>
    <t>&gt;40 %</t>
  </si>
  <si>
    <t>&gt;65 %</t>
  </si>
  <si>
    <t>Sikret friluftsområde</t>
  </si>
  <si>
    <t>lav tetthet</t>
  </si>
  <si>
    <t>høy tetthet</t>
  </si>
  <si>
    <t>Marin diesel</t>
  </si>
  <si>
    <t>Kategorisering av miljøskade som følge av utslippsvolum og type utslipp</t>
  </si>
  <si>
    <t>Skipstype</t>
  </si>
  <si>
    <t>&lt; 70</t>
  </si>
  <si>
    <t>70-100</t>
  </si>
  <si>
    <t>100-150</t>
  </si>
  <si>
    <t>150-200</t>
  </si>
  <si>
    <t>200-250</t>
  </si>
  <si>
    <t>250-300</t>
  </si>
  <si>
    <t>&gt; 300</t>
  </si>
  <si>
    <t>Oljetankskip</t>
  </si>
  <si>
    <t>Produkttankskip</t>
  </si>
  <si>
    <t>Gasstankskip</t>
  </si>
  <si>
    <t>Bulkskip</t>
  </si>
  <si>
    <t>Stykkgodsskip</t>
  </si>
  <si>
    <t>Containerskip</t>
  </si>
  <si>
    <t>Roro lasteskip</t>
  </si>
  <si>
    <t>Kjøle-/fryseskip</t>
  </si>
  <si>
    <t>Passasjerbåt</t>
  </si>
  <si>
    <t>Passasjerskip/Roro</t>
  </si>
  <si>
    <t>Cruiseskip</t>
  </si>
  <si>
    <t>Offshore supplyskip</t>
  </si>
  <si>
    <t>Andre offshorefartøy</t>
  </si>
  <si>
    <t>Andre servicefartøy</t>
  </si>
  <si>
    <t>Fiskefartøy</t>
  </si>
  <si>
    <t>Annet</t>
  </si>
  <si>
    <t>Fyllingsgrad</t>
  </si>
  <si>
    <t>Oppsamlingsgrad*</t>
  </si>
  <si>
    <t>* Kystverkets beredskapssenter anslår at 5-50% av oljen som havner på vannet samles opp ved beredskapstiltak</t>
  </si>
  <si>
    <t>&lt;30 m</t>
  </si>
  <si>
    <t>30-70 m</t>
  </si>
  <si>
    <t>70-100 m</t>
  </si>
  <si>
    <t>100-150 m</t>
  </si>
  <si>
    <t>150-200 m</t>
  </si>
  <si>
    <t>Sum</t>
  </si>
  <si>
    <t>Roro-skip</t>
  </si>
  <si>
    <t>RoPax-skip</t>
  </si>
  <si>
    <t>Offshore supply skip</t>
  </si>
  <si>
    <t>Konteinerskip</t>
  </si>
  <si>
    <t>Kjemikalie-/produkttankskip</t>
  </si>
  <si>
    <t>Miljøsårbarhet anslås i den relevante buffersonen basert på miljøskadematrisen</t>
  </si>
  <si>
    <t>Endring i grunnstøtingsfrekvens med utslipp</t>
  </si>
  <si>
    <t>OBS fargekodene for oljemengder oppdateres ikke automatisk når antakelsene om fyllings- og oppsamlingsgrad endres. Må gjøres manuelt inntil videre</t>
  </si>
  <si>
    <t>Steg 1</t>
  </si>
  <si>
    <t>Steg 2</t>
  </si>
  <si>
    <t>Steg 3</t>
  </si>
  <si>
    <t>Tabell R1</t>
  </si>
  <si>
    <t>Tabell R2</t>
  </si>
  <si>
    <t>Tabell M1</t>
  </si>
  <si>
    <t>Steg 4</t>
  </si>
  <si>
    <t>Utslipp</t>
  </si>
  <si>
    <t>Diesel</t>
  </si>
  <si>
    <t>Frekvens</t>
  </si>
  <si>
    <t>Bruk informasjonen i "Miljøskadematrise" for å anslå sårbarhet og tabell M1 i "Kvantifisering av miljøskade" for å angi miljøskade for hver utslippskategori</t>
  </si>
  <si>
    <t>Videre er det antatt at 80 % av trafikken går med Marin dieselolje som drivstoff, mens de resterende 20% har mellomtung eller tung bunkersolje (IFO/HFO)</t>
  </si>
  <si>
    <t>Andel per utslippskategori</t>
  </si>
  <si>
    <t>Steg 5</t>
  </si>
  <si>
    <t>Beregning av endret frekvens for hver miljøskadekategori</t>
  </si>
  <si>
    <t>Dette må inntil videre gjøres manuelt</t>
  </si>
  <si>
    <t>Hendelser per år</t>
  </si>
  <si>
    <t>Tiltaksfylke</t>
  </si>
  <si>
    <t>Nordland</t>
  </si>
  <si>
    <t>Pris per skade</t>
  </si>
  <si>
    <t>Endringsfrekvens per år</t>
  </si>
  <si>
    <t>Verdi av risikoreduksjon per år</t>
  </si>
  <si>
    <t>Liten skade</t>
  </si>
  <si>
    <t>Nordland, Troms, Nord-Trøndelag</t>
  </si>
  <si>
    <t>Middels skade</t>
  </si>
  <si>
    <t>Stor skade</t>
  </si>
  <si>
    <t>Finnmark, Troms, Nordland, Nord- og Sør-Trøndelag</t>
  </si>
  <si>
    <t>Svært stor skade</t>
  </si>
  <si>
    <t>SUM</t>
  </si>
  <si>
    <t>Diskonteringsrate</t>
  </si>
  <si>
    <t>År</t>
  </si>
  <si>
    <t>Verdi av risikoreduksjon</t>
  </si>
  <si>
    <t>Nåverdi</t>
  </si>
  <si>
    <t>Beregning av nåverdi</t>
  </si>
  <si>
    <t>Tabell R5</t>
  </si>
  <si>
    <t>To prisregioner</t>
  </si>
  <si>
    <t>1. Nord-Norge (Nordland, Troms og Finnmark)</t>
  </si>
  <si>
    <t>2. Resten av Norge</t>
  </si>
  <si>
    <t>Gjennomsnittlig BV per husholdning , midtpunktestimater uten protestsvar og uten outliers (BV &gt; 2% av husholdningsinntekt)</t>
  </si>
  <si>
    <t>Nord-Norge</t>
  </si>
  <si>
    <t>Resten av Norge</t>
  </si>
  <si>
    <t>[621, 730]</t>
  </si>
  <si>
    <t>[821, 939]</t>
  </si>
  <si>
    <t>[1160, 1294]</t>
  </si>
  <si>
    <t>[1648, 1842]</t>
  </si>
  <si>
    <t xml:space="preserve">Bruker two sample one-way ANOVA for å teste om gjennomsnittlig BV for hvert skadenivå er signifikant forskjellig mellom regionene. </t>
  </si>
  <si>
    <t>Kan forkaste at det er likt på 10 % nivå for liten og middels, og på 1 % nivå for stor og svært stor skade</t>
  </si>
  <si>
    <t>Hovedalternativ</t>
  </si>
  <si>
    <t>Berørt befolkning (defaultalternativ)</t>
  </si>
  <si>
    <t>Befolkningstall per fylke</t>
  </si>
  <si>
    <t>Personer per husholdning</t>
  </si>
  <si>
    <t>Region, skjønnsmessig</t>
  </si>
  <si>
    <t>Fylke</t>
  </si>
  <si>
    <t>Østfold</t>
  </si>
  <si>
    <t>Utvidet region, skjønnsmessig vurdert</t>
  </si>
  <si>
    <t>Akershus</t>
  </si>
  <si>
    <t>Oslo</t>
  </si>
  <si>
    <t>Hedmark</t>
  </si>
  <si>
    <t>Oppland</t>
  </si>
  <si>
    <t>Buskerud</t>
  </si>
  <si>
    <t>Vestfold</t>
  </si>
  <si>
    <t>Telemark</t>
  </si>
  <si>
    <t>Aust-Agder</t>
  </si>
  <si>
    <t>Vest-Agder</t>
  </si>
  <si>
    <t>Rogaland</t>
  </si>
  <si>
    <t>Hordaland</t>
  </si>
  <si>
    <t>Sogn og Fjordane</t>
  </si>
  <si>
    <t>Møre og Romsdal</t>
  </si>
  <si>
    <t>Sør-Trøndelag</t>
  </si>
  <si>
    <t>Nord-Trøndelag</t>
  </si>
  <si>
    <t>Troms Romsa</t>
  </si>
  <si>
    <t>Finnmark Finnmárku</t>
  </si>
  <si>
    <t>Hoved</t>
  </si>
  <si>
    <t>Prismatrise Hovedalternativ</t>
  </si>
  <si>
    <t>Svært Stor</t>
  </si>
  <si>
    <t xml:space="preserve">Kommentar </t>
  </si>
  <si>
    <t>Akershus, Østfold, Vestfold, Buskerud</t>
  </si>
  <si>
    <t>Østfold, Akershus, Oslo, Buskerud, Vestfold, Telemark</t>
  </si>
  <si>
    <t>Østfold, Akershus, Oslo, Buskerud, Vestfold, Telemark, Aust-Agder, Hedmark og Oppland</t>
  </si>
  <si>
    <t>Østfold, Akershus, Oslo, Buskerud, Vestfold, Telemark, Aust-Agder, Vest-Agder, Hedmark og Oppland</t>
  </si>
  <si>
    <t xml:space="preserve"> </t>
  </si>
  <si>
    <t>Buskerud, Akershus, Oslo, Østfold</t>
  </si>
  <si>
    <t>Akershus, Oslo, Buskerud</t>
  </si>
  <si>
    <t>Vestfold, Buskerud, Akershus, Østfold</t>
  </si>
  <si>
    <t>Telemark, Vestfold, Buskerud, Østfold</t>
  </si>
  <si>
    <t xml:space="preserve">Østfold, Akershus, Oslo, Buskerud, Vestfold, Telemark </t>
  </si>
  <si>
    <t>Aust-Agder, Telemark, Vestfold</t>
  </si>
  <si>
    <t>Aust-Agder, Telemark, Vestfold, Buskerud, Akershus</t>
  </si>
  <si>
    <t>Vest-Agder, Aust-Agder, Telemark, Vestfold, Buskerud, Akershus, Østfold, Oslo</t>
  </si>
  <si>
    <t>Vest-Agder, Aust-Agder, Telemark</t>
  </si>
  <si>
    <t>Vest-Agder, Aust-Agder, Telemark, Vestfold, Buskerud</t>
  </si>
  <si>
    <t>Rogaland, Vest-Agder, Aust-Agder, Telemark, Vestfold, Buskerud</t>
  </si>
  <si>
    <t>Rogaland, Vest-Agder, Aust-Agder, Telemark, Vestfold, Buskerud, Hordaland</t>
  </si>
  <si>
    <t>Rogaland, Vest-Agder, Aust-Agder</t>
  </si>
  <si>
    <t>Rogaland, Vest-Agder, Aust-Agder, Telemark</t>
  </si>
  <si>
    <t>Hordaland, Rogaland, Vest-Agder, Aust-Agder, Telemark</t>
  </si>
  <si>
    <t>Hordaland, Rogaland, Vest-Agder, Aust-Agder, Telemark, Vestfold</t>
  </si>
  <si>
    <t>Hordaland, Rogaland, Vest-Agder</t>
  </si>
  <si>
    <t>Sogn og Fjordane, Hordaland, Rogaland, Vest-Agder, Aust-Agder</t>
  </si>
  <si>
    <t>Sogn og Fjordane, Hordaland, Rogaland, Vest-Agder, Aust-Agder, Møre og Romsdal</t>
  </si>
  <si>
    <t>Sogn og Fjordane, Hordaland, Rogaland</t>
  </si>
  <si>
    <t>Møre og Romsdal, Sogn og Fjordane, Hordaland, Rogaland, Vest-Agder</t>
  </si>
  <si>
    <t>Møre og Romsdal, Sogn og Fjordane, Hordaland, Rogaland, Vest-Agder, Sør-Trøndelag</t>
  </si>
  <si>
    <t>Møre og Romsdal, Sogn og Fjordane, Hordaland</t>
  </si>
  <si>
    <t>Sør-Trøndelag, Møre og Romsdal, Sogn og Fjordane, Hordaland, Rogaland</t>
  </si>
  <si>
    <t>Nord-Trøndelag, Sør-Trøndelag, Møre og Romsdal, Sogn og Fjordane, Hordaland, Rogaland</t>
  </si>
  <si>
    <t>Sør-Trøndelag, Møre og Romsdal, Sogn og Fjordane</t>
  </si>
  <si>
    <t>Nord- og Sør-Trøndelag, Møre og Romsdal, Sogn og Fjordane, Hordaland</t>
  </si>
  <si>
    <t>Nord- og Sør-Trøndelag, Møre og Romsdal, Sogn og Fjordane, Hordaland, Nordland</t>
  </si>
  <si>
    <t xml:space="preserve">Sør-Trøndelag, Nord-Trøndelag, Møre og Romsdal </t>
  </si>
  <si>
    <t>Nordland, Nord- og Sør-Trøndelag, Møre og Romsdal, Sogn og Fjordane</t>
  </si>
  <si>
    <t>Nord-Trøndelag, Nordland, Sør-Trøndelag</t>
  </si>
  <si>
    <t>Troms, Nordland, Nord- og Sør-Trøndelag, Møre og Romsdal</t>
  </si>
  <si>
    <t xml:space="preserve">  </t>
  </si>
  <si>
    <t xml:space="preserve">Troms </t>
  </si>
  <si>
    <t>Finnmark, Troms, Nordland</t>
  </si>
  <si>
    <t xml:space="preserve">Finnmark </t>
  </si>
  <si>
    <t>Sårbarheten i Raftsundet er satt til "Svært høy" på grunn av de store fuglekoloniene i Lofoten/Vesterålen-området</t>
  </si>
  <si>
    <t>Tabell K1</t>
  </si>
  <si>
    <t>Tabell K2</t>
  </si>
  <si>
    <t>Tabell K5</t>
  </si>
  <si>
    <t>Tabell X1</t>
  </si>
  <si>
    <t>Tabell X2</t>
  </si>
  <si>
    <t>Tabell X5</t>
  </si>
  <si>
    <t>Gjennomsnittlig bunkerskapasitet etter skipstype og skipsstørrelse (meter) fra risikoanalysen (basert på AIS data)</t>
  </si>
  <si>
    <t>Andel grunnstøtinger som gir utslipp</t>
  </si>
  <si>
    <t>Klassifisering av miljøskade for hvert utslippsnivå. Høyeste utslippspotensiale i dette eksempelet er i intervallet 100-500 tonn</t>
  </si>
  <si>
    <t>Avrundet (nærmeste mill)</t>
  </si>
  <si>
    <t>Finnmark, Troms, Nordland, Nord-Trøndelag</t>
  </si>
  <si>
    <t>Pris per skade for det aktuelle tiltaksfylket hentes fra tabellen "Prismatrise Hovedalternativ" i arket "Kalkulasjonspriser" NB dette må inntil videre gjøres manuelt</t>
  </si>
  <si>
    <t>NB - Ingen befolkningsvekst eller realprisjustering er tatt hensyn til i dette eksempelet</t>
  </si>
  <si>
    <t>Tabell X6</t>
  </si>
  <si>
    <t>Tabell X7</t>
  </si>
  <si>
    <t>Endring i grunnstøtingsfrekvens (fra risikoanalysen)</t>
  </si>
  <si>
    <t>Tabell R6</t>
  </si>
  <si>
    <t>Tabell R7</t>
  </si>
  <si>
    <t>Tabell K7</t>
  </si>
  <si>
    <t>Tabell K6</t>
  </si>
  <si>
    <t>Antall husholdninger per fylke (2016)</t>
  </si>
  <si>
    <t>Kalkulasjonspriser for miljørelatert velferdstap ved oljeutslipp fra skip</t>
  </si>
  <si>
    <t>Sårbarheten i innseilingen til Kragerø  er satt til "moderat"</t>
  </si>
  <si>
    <t>Beregne forventet utslippsvolum og skadepotensial etter skipstype og skipsstørrelse</t>
  </si>
  <si>
    <t>Tabell X3</t>
  </si>
  <si>
    <t>Forventet utslippsvolum etter skipstype og skipsstørrelse</t>
  </si>
  <si>
    <t>Skadepotential etter skipstype og skipsstørrelse. Bruk fargekodene for klassifisering</t>
  </si>
  <si>
    <t xml:space="preserve">Tabell X4 </t>
  </si>
  <si>
    <t>I kolonnen "Frekvens" summeres endringen i grunnstøtingsfrekvens for hver utslippskategori basert på Tabell X5</t>
  </si>
  <si>
    <t>Sårbarheten i X er satt til "..." på grunn av …</t>
  </si>
  <si>
    <t>Her brukes antakelsen om andel skip med hver drivstofftype for å fordele frekvensene i hver utslippskategori fra Tabell X6 til de aktuelle skadenivåene</t>
  </si>
  <si>
    <t>Her beregnes nåverdien av endringen i risiko for miljøskade. Endring i frekvens for hvert skadenivå hentes fra Tabell X7</t>
  </si>
  <si>
    <t>Tabell X8</t>
  </si>
  <si>
    <t>Kombiner tabellen med forventet utslippsvolum med antakelsen om oppsamlingsgrad for å finne forventet skadepotensial</t>
  </si>
  <si>
    <t xml:space="preserve">Kombiner tabellen med gjennomsnittlig bunkerskapasitet med antakelsen om fyllingsgrad for å finne forventet utslippsvolum </t>
  </si>
  <si>
    <t>Tabell R3</t>
  </si>
  <si>
    <t xml:space="preserve">Tabell R4 </t>
  </si>
  <si>
    <t>I kolonnen "Frekvens" summeres endringen i grunnstøtingsfrekvens for hver utslippskategori basert på Tabell R5</t>
  </si>
  <si>
    <t>Her brukes antakelsen om andel skip med hver drivstofftype for å fordele frekvensene i hver utslippskategori fra Tabell R6 til de aktuelle skadenivåene</t>
  </si>
  <si>
    <t>Her beregnes nåverdien av endringen i risiko for miljøskade. Endring i frekvens for hvert skadenivå hentes fra Tabell R7</t>
  </si>
  <si>
    <t>Tabell R8</t>
  </si>
  <si>
    <t>Kombiner tabellen med endring i grunnstøtingsfrekvens fra risikoanalysen med antakelsen om andelen grunnstøtinger som gir utslipp og fargekodene for utslippspotensiale fra Tabell R3</t>
  </si>
  <si>
    <t>Kombiner tabellen med endring i grunnstøtingsfrekvens fra risikoanalysen med antakelsen om andelen grunnstøtinger som gir utslipp og fargekodene for utslippspotensiale fra Tabell X3</t>
  </si>
  <si>
    <t>Tabell K3</t>
  </si>
  <si>
    <t>Kombiner tabellen med endring i grunnstøtingsfrekvens fra risikoanalysen med antakelsen om andelen grunnstøtinger som gir utslipp og fargekodene for utslippspotensiale fra Tabell K3</t>
  </si>
  <si>
    <t xml:space="preserve">Tabell K4 </t>
  </si>
  <si>
    <t>I kolonnen "Frekvens" summeres endringen i grunnstøtingsfrekvens for hver utslippskategori basert på Tabell K5</t>
  </si>
  <si>
    <t>Her brukes antakelsen om andel skip med hver drivstofftype for å fordele frekvensene i hver utslippskategori fra Tabell K6 til de aktuelle skadenivåene</t>
  </si>
  <si>
    <t>Tabell K8</t>
  </si>
  <si>
    <t>Her beregnes nåverdien av endringen i risiko for miljøskade. Endring i frekvens for hvert skadenivå hentes fra Tabell K7</t>
  </si>
  <si>
    <t>[624, 807]</t>
  </si>
  <si>
    <t xml:space="preserve"> [876, 1022]</t>
  </si>
  <si>
    <t>[1437, 1647]</t>
  </si>
  <si>
    <t>[2095, 2352]</t>
  </si>
  <si>
    <t>N=664</t>
  </si>
  <si>
    <t>N=3132</t>
  </si>
  <si>
    <t>Innfører en konservativ antakelse om realinntektsøkning på 1,3% per år, med en inntektselastisitet av betalingsvillighet for miljøgoder på 0,5 (1% realinntektsøkning øker betalingsvilligheten med 0,5%)</t>
  </si>
  <si>
    <t>Realinntektsjustering</t>
  </si>
  <si>
    <t>Realinntektsøkning</t>
  </si>
  <si>
    <t>Inntekstelastisitet:</t>
  </si>
  <si>
    <t>t</t>
  </si>
  <si>
    <t>Antar at berørt befolkning i tilfellene med stor og svært stor skade er hele Norges befolkning</t>
  </si>
  <si>
    <t>Referanse</t>
  </si>
  <si>
    <t>Følsomhetsanalyse 2 - mer effektivt tiltak</t>
  </si>
  <si>
    <t>Antar at tiltaket er 20% mer effektivt i å redusere grunnstøtingsfrekvens</t>
  </si>
  <si>
    <t>Endrer vurderingen av sårbarhet i Raftsundet fra "Svært høy" til "Høy"</t>
  </si>
  <si>
    <t>S2: Berørt befolkning</t>
  </si>
  <si>
    <t>S1: Sårbarhetsvurdering</t>
  </si>
  <si>
    <t>Sensitivitetsanalyse 1 - vurdering av miljøsårbarhet</t>
  </si>
  <si>
    <t>Sensitivitetsanalyse 2 - berørt befolkning</t>
  </si>
  <si>
    <t>Steg 5S2</t>
  </si>
  <si>
    <t>Steg 5S1</t>
  </si>
  <si>
    <t>Steg 4S1</t>
  </si>
  <si>
    <t>Steg 3S1</t>
  </si>
  <si>
    <t>Oppdaterer tabell R6 basert på Miljøskadematrisen</t>
  </si>
  <si>
    <t>Tabell R6S1</t>
  </si>
  <si>
    <t>Tabell R7S1</t>
  </si>
  <si>
    <t>Tabell R8S1</t>
  </si>
  <si>
    <t>Tabell R8S2</t>
  </si>
  <si>
    <t>Justerte kalkulasjonspriser for Nordland</t>
  </si>
  <si>
    <t>Resultater fra sensitivitetsanalysene</t>
  </si>
  <si>
    <t>Effektivitetsfaktor</t>
  </si>
  <si>
    <t>Steg 2S2</t>
  </si>
  <si>
    <t xml:space="preserve">Tabell K4S2 </t>
  </si>
  <si>
    <t>Tabell K5S2</t>
  </si>
  <si>
    <t>Steg 3S2</t>
  </si>
  <si>
    <t>Steg 4S2</t>
  </si>
  <si>
    <t>Tabell K6S2</t>
  </si>
  <si>
    <t>Tabell K7S2</t>
  </si>
  <si>
    <t>Tabell K8S2</t>
  </si>
  <si>
    <t>S2: Tiltakseffektivitet</t>
  </si>
  <si>
    <t>Følsomhetsanalyse 1 - realprisjustering</t>
  </si>
  <si>
    <t>S1: Realprisjustering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</si>
</sst>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6" formatCode="&quot;kr&quot;\ #,##0;[Red]\-&quot;kr&quot;\ #,##0"/>
    <numFmt numFmtId="43" formatCode="_-* #,##0.00_-;\-* #,##0.00_-;_-* &quot;-&quot;??_-;_-@_-"/>
    <numFmt numFmtId="164" formatCode="_ * #,##0.00_ ;_ * \-#,##0.00_ ;_ * &quot;-&quot;??_ ;_ @_ "/>
    <numFmt numFmtId="165" formatCode="#,##0.0_ ;[Red]\-#,##0.0\ "/>
    <numFmt numFmtId="166" formatCode="0;\-0;;@"/>
    <numFmt numFmtId="167" formatCode="0.0\ %"/>
    <numFmt numFmtId="168" formatCode="_-* #,##0_-;\-* #,##0_-;_-* &quot;-&quot;??_-;_-@_-"/>
    <numFmt numFmtId="169" formatCode="_-* #,##0_-;\-* #,##0_-;_-* &quot;-&quot;???????_-;_-@_-"/>
    <numFmt numFmtId="170" formatCode="&quot;kr&quot;\ #,##0"/>
    <numFmt numFmtId="171" formatCode="0.000000"/>
    <numFmt numFmtId="172" formatCode="0.0000000"/>
  </numFmts>
  <fonts count="30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i/>
      <sz val="18"/>
      <color theme="3"/>
      <name val="Cambria"/>
      <family val="1"/>
      <scheme val="major"/>
    </font>
    <font>
      <sz val="11"/>
      <color theme="1"/>
      <name val="Cambria"/>
      <family val="1"/>
      <scheme val="major"/>
    </font>
    <font>
      <sz val="11"/>
      <color indexed="8"/>
      <name val="Calibri"/>
      <family val="2"/>
    </font>
    <font>
      <i/>
      <sz val="11"/>
      <color theme="1"/>
      <name val="Calibri"/>
      <family val="2"/>
      <scheme val="minor"/>
    </font>
    <font>
      <sz val="9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0"/>
      <color theme="0"/>
      <name val="Calibri"/>
      <family val="2"/>
      <scheme val="minor"/>
    </font>
    <font>
      <b/>
      <sz val="12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i/>
      <sz val="8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sz val="26"/>
      <color theme="1"/>
      <name val="Calibri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26"/>
      <color rgb="FF000000"/>
      <name val="Calibri"/>
      <family val="2"/>
      <scheme val="minor"/>
    </font>
    <font>
      <sz val="12"/>
      <name val="Calibri"/>
      <family val="2"/>
      <scheme val="minor"/>
    </font>
    <font>
      <b/>
      <sz val="11"/>
      <name val="Calibri"/>
      <family val="2"/>
      <scheme val="minor"/>
    </font>
    <font>
      <sz val="11"/>
      <color theme="1"/>
      <name val="Arial"/>
      <family val="2"/>
    </font>
    <font>
      <sz val="10"/>
      <color theme="1"/>
      <name val="Calibri"/>
      <family val="2"/>
      <scheme val="minor"/>
    </font>
  </fonts>
  <fills count="19">
    <fill>
      <patternFill patternType="none"/>
    </fill>
    <fill>
      <patternFill patternType="gray125"/>
    </fill>
    <fill>
      <patternFill patternType="solid">
        <fgColor theme="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EE8630"/>
        <bgColor indexed="64"/>
      </patternFill>
    </fill>
    <fill>
      <patternFill patternType="solid">
        <fgColor rgb="FFFF33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51A9DF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</fills>
  <borders count="25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double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/>
      <top style="thin">
        <color auto="1"/>
      </top>
      <bottom/>
      <diagonal/>
    </border>
  </borders>
  <cellStyleXfs count="503">
    <xf numFmtId="0" fontId="0" fillId="0" borderId="0"/>
    <xf numFmtId="43" fontId="3" fillId="0" borderId="0" applyFont="0" applyFill="0" applyBorder="0" applyAlignment="0" applyProtection="0"/>
    <xf numFmtId="0" fontId="6" fillId="0" borderId="0"/>
    <xf numFmtId="164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0" fontId="13" fillId="2" borderId="0" applyNumberFormat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43" fontId="1" fillId="0" borderId="0" applyFon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9" fillId="0" borderId="0" applyNumberFormat="0" applyFill="0" applyBorder="0" applyAlignment="0" applyProtection="0"/>
  </cellStyleXfs>
  <cellXfs count="235">
    <xf numFmtId="0" fontId="0" fillId="0" borderId="0" xfId="0"/>
    <xf numFmtId="0" fontId="7" fillId="0" borderId="0" xfId="2" applyFont="1"/>
    <xf numFmtId="0" fontId="8" fillId="0" borderId="0" xfId="2" applyFont="1"/>
    <xf numFmtId="0" fontId="8" fillId="0" borderId="0" xfId="2" applyFont="1" applyAlignment="1">
      <alignment wrapText="1"/>
    </xf>
    <xf numFmtId="0" fontId="6" fillId="0" borderId="1" xfId="2" applyBorder="1"/>
    <xf numFmtId="0" fontId="6" fillId="0" borderId="2" xfId="2" applyBorder="1"/>
    <xf numFmtId="0" fontId="6" fillId="0" borderId="0" xfId="2" applyBorder="1"/>
    <xf numFmtId="0" fontId="6" fillId="0" borderId="0" xfId="2"/>
    <xf numFmtId="0" fontId="6" fillId="0" borderId="3" xfId="2" applyBorder="1"/>
    <xf numFmtId="0" fontId="6" fillId="0" borderId="0" xfId="2" applyFill="1" applyBorder="1" applyAlignment="1">
      <alignment horizontal="center"/>
    </xf>
    <xf numFmtId="0" fontId="6" fillId="0" borderId="0" xfId="2" applyFill="1" applyBorder="1" applyAlignment="1">
      <alignment horizontal="left"/>
    </xf>
    <xf numFmtId="0" fontId="10" fillId="0" borderId="0" xfId="2" applyFont="1"/>
    <xf numFmtId="0" fontId="6" fillId="3" borderId="3" xfId="2" applyFill="1" applyBorder="1"/>
    <xf numFmtId="0" fontId="6" fillId="3" borderId="0" xfId="2" applyFill="1" applyBorder="1"/>
    <xf numFmtId="0" fontId="11" fillId="4" borderId="0" xfId="2" applyFont="1" applyFill="1" applyBorder="1" applyAlignment="1">
      <alignment horizontal="center"/>
    </xf>
    <xf numFmtId="0" fontId="12" fillId="4" borderId="0" xfId="2" applyFont="1" applyFill="1" applyBorder="1" applyAlignment="1">
      <alignment horizontal="center"/>
    </xf>
    <xf numFmtId="0" fontId="12" fillId="5" borderId="0" xfId="2" applyFont="1" applyFill="1" applyBorder="1" applyAlignment="1">
      <alignment horizontal="center"/>
    </xf>
    <xf numFmtId="0" fontId="10" fillId="0" borderId="0" xfId="2" applyFont="1" applyAlignment="1">
      <alignment horizontal="right"/>
    </xf>
    <xf numFmtId="0" fontId="6" fillId="5" borderId="0" xfId="2" applyFill="1" applyAlignment="1">
      <alignment horizontal="center"/>
    </xf>
    <xf numFmtId="0" fontId="6" fillId="6" borderId="0" xfId="2" applyFill="1" applyAlignment="1">
      <alignment horizontal="center"/>
    </xf>
    <xf numFmtId="0" fontId="12" fillId="6" borderId="0" xfId="2" applyFont="1" applyFill="1" applyBorder="1" applyAlignment="1">
      <alignment horizontal="center"/>
    </xf>
    <xf numFmtId="0" fontId="6" fillId="8" borderId="0" xfId="2" applyFill="1" applyAlignment="1">
      <alignment horizontal="center"/>
    </xf>
    <xf numFmtId="0" fontId="12" fillId="8" borderId="0" xfId="2" applyFont="1" applyFill="1" applyBorder="1" applyAlignment="1">
      <alignment horizontal="center"/>
    </xf>
    <xf numFmtId="0" fontId="6" fillId="9" borderId="3" xfId="2" applyFill="1" applyBorder="1"/>
    <xf numFmtId="0" fontId="6" fillId="9" borderId="0" xfId="2" applyFill="1" applyBorder="1"/>
    <xf numFmtId="0" fontId="6" fillId="10" borderId="3" xfId="2" applyFill="1" applyBorder="1"/>
    <xf numFmtId="0" fontId="6" fillId="10" borderId="0" xfId="2" applyFill="1" applyBorder="1"/>
    <xf numFmtId="0" fontId="6" fillId="8" borderId="0" xfId="2" applyFill="1"/>
    <xf numFmtId="0" fontId="6" fillId="0" borderId="0" xfId="2" applyAlignment="1">
      <alignment horizontal="center"/>
    </xf>
    <xf numFmtId="3" fontId="6" fillId="0" borderId="0" xfId="2" applyNumberFormat="1" applyAlignment="1">
      <alignment horizontal="center"/>
    </xf>
    <xf numFmtId="0" fontId="6" fillId="0" borderId="0" xfId="2" applyAlignment="1">
      <alignment horizontal="right"/>
    </xf>
    <xf numFmtId="9" fontId="6" fillId="0" borderId="0" xfId="2" applyNumberFormat="1" applyAlignment="1">
      <alignment horizontal="center"/>
    </xf>
    <xf numFmtId="0" fontId="6" fillId="0" borderId="0" xfId="2" applyAlignment="1">
      <alignment horizontal="left"/>
    </xf>
    <xf numFmtId="49" fontId="6" fillId="0" borderId="0" xfId="2" applyNumberFormat="1" applyAlignment="1">
      <alignment horizontal="center"/>
    </xf>
    <xf numFmtId="0" fontId="6" fillId="0" borderId="4" xfId="2" applyFill="1" applyBorder="1"/>
    <xf numFmtId="0" fontId="14" fillId="0" borderId="5" xfId="2" applyFont="1" applyBorder="1"/>
    <xf numFmtId="0" fontId="14" fillId="0" borderId="6" xfId="2" applyFont="1" applyFill="1" applyBorder="1"/>
    <xf numFmtId="0" fontId="14" fillId="0" borderId="7" xfId="2" applyFont="1" applyFill="1" applyBorder="1"/>
    <xf numFmtId="0" fontId="14" fillId="0" borderId="6" xfId="2" applyFont="1" applyFill="1" applyBorder="1" applyAlignment="1">
      <alignment horizontal="center"/>
    </xf>
    <xf numFmtId="0" fontId="14" fillId="0" borderId="8" xfId="2" applyFont="1" applyFill="1" applyBorder="1" applyAlignment="1">
      <alignment horizontal="center"/>
    </xf>
    <xf numFmtId="0" fontId="14" fillId="0" borderId="9" xfId="2" applyFont="1" applyFill="1" applyBorder="1" applyAlignment="1">
      <alignment horizontal="left"/>
    </xf>
    <xf numFmtId="0" fontId="14" fillId="0" borderId="3" xfId="2" applyFont="1" applyFill="1" applyBorder="1"/>
    <xf numFmtId="0" fontId="15" fillId="3" borderId="10" xfId="2" applyFont="1" applyFill="1" applyBorder="1" applyAlignment="1">
      <alignment horizontal="center"/>
    </xf>
    <xf numFmtId="0" fontId="11" fillId="4" borderId="3" xfId="2" applyFont="1" applyFill="1" applyBorder="1" applyAlignment="1">
      <alignment horizontal="center"/>
    </xf>
    <xf numFmtId="0" fontId="6" fillId="0" borderId="11" xfId="2" applyBorder="1"/>
    <xf numFmtId="0" fontId="6" fillId="0" borderId="3" xfId="2" applyFill="1" applyBorder="1"/>
    <xf numFmtId="0" fontId="6" fillId="11" borderId="10" xfId="2" applyFont="1" applyFill="1" applyBorder="1" applyAlignment="1">
      <alignment horizontal="center"/>
    </xf>
    <xf numFmtId="0" fontId="6" fillId="5" borderId="0" xfId="2" applyFill="1" applyBorder="1" applyAlignment="1">
      <alignment horizontal="center"/>
    </xf>
    <xf numFmtId="0" fontId="6" fillId="12" borderId="10" xfId="2" applyFont="1" applyFill="1" applyBorder="1" applyAlignment="1">
      <alignment horizontal="center"/>
    </xf>
    <xf numFmtId="0" fontId="12" fillId="4" borderId="3" xfId="2" applyFont="1" applyFill="1" applyBorder="1" applyAlignment="1">
      <alignment horizontal="center"/>
    </xf>
    <xf numFmtId="0" fontId="6" fillId="6" borderId="0" xfId="2" applyFill="1" applyBorder="1" applyAlignment="1">
      <alignment horizontal="center"/>
    </xf>
    <xf numFmtId="0" fontId="13" fillId="13" borderId="10" xfId="2" applyFont="1" applyFill="1" applyBorder="1" applyAlignment="1">
      <alignment horizontal="center"/>
    </xf>
    <xf numFmtId="0" fontId="12" fillId="5" borderId="3" xfId="2" applyFont="1" applyFill="1" applyBorder="1" applyAlignment="1">
      <alignment horizontal="center"/>
    </xf>
    <xf numFmtId="0" fontId="13" fillId="14" borderId="7" xfId="2" applyFont="1" applyFill="1" applyBorder="1" applyAlignment="1">
      <alignment horizontal="center"/>
    </xf>
    <xf numFmtId="0" fontId="6" fillId="8" borderId="0" xfId="2" applyFill="1" applyBorder="1" applyAlignment="1">
      <alignment horizontal="center"/>
    </xf>
    <xf numFmtId="0" fontId="14" fillId="0" borderId="1" xfId="2" applyFont="1" applyFill="1" applyBorder="1"/>
    <xf numFmtId="0" fontId="12" fillId="6" borderId="3" xfId="2" applyFont="1" applyFill="1" applyBorder="1" applyAlignment="1">
      <alignment horizontal="center"/>
    </xf>
    <xf numFmtId="0" fontId="6" fillId="0" borderId="6" xfId="2" applyFill="1" applyBorder="1"/>
    <xf numFmtId="0" fontId="12" fillId="6" borderId="6" xfId="2" applyFont="1" applyFill="1" applyBorder="1" applyAlignment="1">
      <alignment horizontal="center"/>
    </xf>
    <xf numFmtId="0" fontId="12" fillId="8" borderId="8" xfId="2" applyFont="1" applyFill="1" applyBorder="1" applyAlignment="1">
      <alignment horizontal="center"/>
    </xf>
    <xf numFmtId="0" fontId="6" fillId="8" borderId="8" xfId="2" applyFill="1" applyBorder="1" applyAlignment="1">
      <alignment horizontal="center"/>
    </xf>
    <xf numFmtId="0" fontId="6" fillId="0" borderId="9" xfId="2" applyBorder="1"/>
    <xf numFmtId="0" fontId="11" fillId="4" borderId="11" xfId="2" applyFont="1" applyFill="1" applyBorder="1" applyAlignment="1">
      <alignment horizontal="center"/>
    </xf>
    <xf numFmtId="0" fontId="12" fillId="5" borderId="11" xfId="2" applyFont="1" applyFill="1" applyBorder="1" applyAlignment="1">
      <alignment horizontal="center"/>
    </xf>
    <xf numFmtId="0" fontId="12" fillId="6" borderId="11" xfId="2" applyFont="1" applyFill="1" applyBorder="1" applyAlignment="1">
      <alignment horizontal="center"/>
    </xf>
    <xf numFmtId="0" fontId="12" fillId="7" borderId="9" xfId="2" applyFont="1" applyFill="1" applyBorder="1" applyAlignment="1">
      <alignment horizontal="center"/>
    </xf>
    <xf numFmtId="0" fontId="5" fillId="0" borderId="0" xfId="0" applyFont="1"/>
    <xf numFmtId="0" fontId="15" fillId="3" borderId="5" xfId="2" applyFont="1" applyFill="1" applyBorder="1" applyAlignment="1">
      <alignment horizontal="center"/>
    </xf>
    <xf numFmtId="0" fontId="6" fillId="11" borderId="11" xfId="2" applyFont="1" applyFill="1" applyBorder="1" applyAlignment="1">
      <alignment horizontal="center"/>
    </xf>
    <xf numFmtId="0" fontId="6" fillId="12" borderId="11" xfId="2" applyFont="1" applyFill="1" applyBorder="1" applyAlignment="1">
      <alignment horizontal="center"/>
    </xf>
    <xf numFmtId="0" fontId="13" fillId="13" borderId="11" xfId="2" applyFont="1" applyFill="1" applyBorder="1" applyAlignment="1">
      <alignment horizontal="center"/>
    </xf>
    <xf numFmtId="0" fontId="13" fillId="14" borderId="9" xfId="2" applyFont="1" applyFill="1" applyBorder="1" applyAlignment="1">
      <alignment horizontal="center"/>
    </xf>
    <xf numFmtId="0" fontId="16" fillId="2" borderId="0" xfId="5" applyFont="1" applyAlignment="1">
      <alignment horizontal="center"/>
    </xf>
    <xf numFmtId="165" fontId="6" fillId="0" borderId="0" xfId="2" applyNumberFormat="1"/>
    <xf numFmtId="0" fontId="6" fillId="0" borderId="0" xfId="2" applyBorder="1" applyAlignment="1">
      <alignment horizontal="right"/>
    </xf>
    <xf numFmtId="165" fontId="6" fillId="0" borderId="0" xfId="2" applyNumberFormat="1" applyBorder="1"/>
    <xf numFmtId="0" fontId="6" fillId="0" borderId="8" xfId="2" applyBorder="1" applyAlignment="1">
      <alignment horizontal="right"/>
    </xf>
    <xf numFmtId="0" fontId="6" fillId="0" borderId="8" xfId="2" applyBorder="1"/>
    <xf numFmtId="165" fontId="6" fillId="0" borderId="8" xfId="2" applyNumberFormat="1" applyBorder="1"/>
    <xf numFmtId="0" fontId="17" fillId="0" borderId="0" xfId="2" applyFont="1"/>
    <xf numFmtId="9" fontId="0" fillId="0" borderId="12" xfId="0" applyNumberFormat="1" applyBorder="1"/>
    <xf numFmtId="0" fontId="14" fillId="0" borderId="0" xfId="2" applyFont="1" applyFill="1" applyBorder="1" applyAlignment="1">
      <alignment horizontal="right"/>
    </xf>
    <xf numFmtId="166" fontId="6" fillId="3" borderId="0" xfId="2" applyNumberFormat="1" applyFill="1"/>
    <xf numFmtId="166" fontId="6" fillId="3" borderId="8" xfId="2" applyNumberFormat="1" applyFill="1" applyBorder="1"/>
    <xf numFmtId="166" fontId="6" fillId="0" borderId="0" xfId="2" applyNumberFormat="1" applyFill="1"/>
    <xf numFmtId="166" fontId="6" fillId="11" borderId="0" xfId="2" applyNumberFormat="1" applyFill="1"/>
    <xf numFmtId="166" fontId="6" fillId="11" borderId="8" xfId="2" applyNumberFormat="1" applyFill="1" applyBorder="1"/>
    <xf numFmtId="166" fontId="6" fillId="12" borderId="8" xfId="2" applyNumberFormat="1" applyFill="1" applyBorder="1"/>
    <xf numFmtId="0" fontId="6" fillId="15" borderId="0" xfId="2" applyFill="1"/>
    <xf numFmtId="0" fontId="14" fillId="15" borderId="0" xfId="2" applyFont="1" applyFill="1"/>
    <xf numFmtId="0" fontId="20" fillId="15" borderId="0" xfId="2" applyFont="1" applyFill="1"/>
    <xf numFmtId="0" fontId="14" fillId="0" borderId="13" xfId="2" applyFont="1" applyBorder="1"/>
    <xf numFmtId="0" fontId="14" fillId="0" borderId="14" xfId="2" applyFont="1" applyBorder="1"/>
    <xf numFmtId="0" fontId="14" fillId="0" borderId="14" xfId="2" applyFont="1" applyFill="1" applyBorder="1"/>
    <xf numFmtId="0" fontId="14" fillId="0" borderId="12" xfId="2" applyFont="1" applyBorder="1"/>
    <xf numFmtId="0" fontId="14" fillId="0" borderId="15" xfId="2" applyFont="1" applyBorder="1"/>
    <xf numFmtId="11" fontId="6" fillId="0" borderId="0" xfId="2" applyNumberFormat="1"/>
    <xf numFmtId="0" fontId="22" fillId="0" borderId="0" xfId="0" applyFont="1"/>
    <xf numFmtId="0" fontId="5" fillId="0" borderId="0" xfId="0" applyFont="1" applyFill="1" applyBorder="1"/>
    <xf numFmtId="167" fontId="6" fillId="0" borderId="0" xfId="2" applyNumberFormat="1"/>
    <xf numFmtId="11" fontId="6" fillId="0" borderId="17" xfId="2" applyNumberFormat="1" applyBorder="1"/>
    <xf numFmtId="0" fontId="13" fillId="0" borderId="0" xfId="2" applyFont="1" applyFill="1" applyBorder="1" applyAlignment="1">
      <alignment horizontal="center"/>
    </xf>
    <xf numFmtId="0" fontId="6" fillId="12" borderId="9" xfId="2" applyFont="1" applyFill="1" applyBorder="1" applyAlignment="1">
      <alignment horizontal="center"/>
    </xf>
    <xf numFmtId="0" fontId="6" fillId="5" borderId="0" xfId="2" applyFont="1" applyFill="1" applyBorder="1" applyAlignment="1">
      <alignment horizontal="center"/>
    </xf>
    <xf numFmtId="11" fontId="0" fillId="0" borderId="0" xfId="0" applyNumberFormat="1"/>
    <xf numFmtId="166" fontId="0" fillId="0" borderId="0" xfId="0" applyNumberFormat="1"/>
    <xf numFmtId="168" fontId="0" fillId="0" borderId="0" xfId="0" applyNumberFormat="1"/>
    <xf numFmtId="169" fontId="0" fillId="0" borderId="0" xfId="0" applyNumberFormat="1"/>
    <xf numFmtId="0" fontId="23" fillId="0" borderId="0" xfId="0" applyFont="1" applyFill="1"/>
    <xf numFmtId="170" fontId="23" fillId="0" borderId="0" xfId="0" applyNumberFormat="1" applyFont="1" applyFill="1" applyAlignment="1">
      <alignment horizontal="center"/>
    </xf>
    <xf numFmtId="0" fontId="23" fillId="0" borderId="0" xfId="0" applyFont="1" applyFill="1" applyAlignment="1">
      <alignment horizontal="center"/>
    </xf>
    <xf numFmtId="11" fontId="23" fillId="0" borderId="0" xfId="0" applyNumberFormat="1" applyFont="1" applyFill="1"/>
    <xf numFmtId="1" fontId="23" fillId="0" borderId="0" xfId="0" applyNumberFormat="1" applyFont="1" applyFill="1"/>
    <xf numFmtId="3" fontId="23" fillId="0" borderId="0" xfId="0" applyNumberFormat="1" applyFont="1" applyFill="1"/>
    <xf numFmtId="3" fontId="23" fillId="0" borderId="0" xfId="0" applyNumberFormat="1" applyFont="1" applyFill="1" applyBorder="1"/>
    <xf numFmtId="0" fontId="24" fillId="0" borderId="0" xfId="0" applyNumberFormat="1" applyFont="1" applyFill="1" applyBorder="1"/>
    <xf numFmtId="0" fontId="5" fillId="0" borderId="18" xfId="0" applyFont="1" applyBorder="1"/>
    <xf numFmtId="6" fontId="0" fillId="0" borderId="18" xfId="0" applyNumberFormat="1" applyBorder="1"/>
    <xf numFmtId="0" fontId="5" fillId="0" borderId="12" xfId="0" applyFont="1" applyBorder="1"/>
    <xf numFmtId="0" fontId="0" fillId="0" borderId="2" xfId="0" applyBorder="1"/>
    <xf numFmtId="169" fontId="0" fillId="0" borderId="2" xfId="0" applyNumberFormat="1" applyBorder="1"/>
    <xf numFmtId="0" fontId="23" fillId="0" borderId="0" xfId="0" applyFont="1" applyFill="1" applyBorder="1"/>
    <xf numFmtId="0" fontId="23" fillId="0" borderId="0" xfId="0" applyFont="1" applyFill="1" applyBorder="1" applyAlignment="1">
      <alignment horizontal="left"/>
    </xf>
    <xf numFmtId="11" fontId="23" fillId="0" borderId="0" xfId="0" applyNumberFormat="1" applyFont="1" applyFill="1" applyBorder="1"/>
    <xf numFmtId="167" fontId="23" fillId="0" borderId="0" xfId="0" applyNumberFormat="1" applyFont="1" applyFill="1" applyBorder="1"/>
    <xf numFmtId="0" fontId="15" fillId="4" borderId="11" xfId="2" applyFont="1" applyFill="1" applyBorder="1" applyAlignment="1">
      <alignment horizontal="center"/>
    </xf>
    <xf numFmtId="0" fontId="6" fillId="5" borderId="11" xfId="2" applyFont="1" applyFill="1" applyBorder="1" applyAlignment="1">
      <alignment horizontal="center"/>
    </xf>
    <xf numFmtId="0" fontId="6" fillId="6" borderId="11" xfId="2" applyFont="1" applyFill="1" applyBorder="1" applyAlignment="1">
      <alignment horizontal="center"/>
    </xf>
    <xf numFmtId="0" fontId="6" fillId="7" borderId="9" xfId="2" applyFont="1" applyFill="1" applyBorder="1" applyAlignment="1">
      <alignment horizontal="center"/>
    </xf>
    <xf numFmtId="0" fontId="0" fillId="0" borderId="8" xfId="0" applyBorder="1"/>
    <xf numFmtId="0" fontId="5" fillId="0" borderId="8" xfId="0" applyFont="1" applyBorder="1"/>
    <xf numFmtId="0" fontId="0" fillId="11" borderId="0" xfId="0" applyFill="1"/>
    <xf numFmtId="0" fontId="0" fillId="0" borderId="8" xfId="0" applyFill="1" applyBorder="1"/>
    <xf numFmtId="0" fontId="0" fillId="10" borderId="0" xfId="0" applyFill="1"/>
    <xf numFmtId="0" fontId="5" fillId="0" borderId="0" xfId="0" applyFont="1" applyAlignment="1"/>
    <xf numFmtId="0" fontId="0" fillId="0" borderId="19" xfId="0" applyBorder="1"/>
    <xf numFmtId="0" fontId="0" fillId="0" borderId="0" xfId="0" applyBorder="1"/>
    <xf numFmtId="0" fontId="0" fillId="0" borderId="20" xfId="0" applyBorder="1"/>
    <xf numFmtId="168" fontId="0" fillId="0" borderId="0" xfId="1" applyNumberFormat="1" applyFont="1"/>
    <xf numFmtId="0" fontId="5" fillId="0" borderId="19" xfId="0" applyFont="1" applyBorder="1"/>
    <xf numFmtId="0" fontId="5" fillId="0" borderId="0" xfId="0" applyFont="1" applyBorder="1"/>
    <xf numFmtId="0" fontId="4" fillId="0" borderId="0" xfId="0" applyFont="1"/>
    <xf numFmtId="0" fontId="25" fillId="17" borderId="0" xfId="0" applyFont="1" applyFill="1"/>
    <xf numFmtId="0" fontId="0" fillId="17" borderId="0" xfId="0" applyFill="1"/>
    <xf numFmtId="168" fontId="0" fillId="0" borderId="0" xfId="0" applyNumberFormat="1" applyFill="1"/>
    <xf numFmtId="0" fontId="0" fillId="0" borderId="0" xfId="0" applyFill="1" applyBorder="1"/>
    <xf numFmtId="0" fontId="22" fillId="0" borderId="0" xfId="0" applyFont="1" applyFill="1" applyBorder="1"/>
    <xf numFmtId="9" fontId="0" fillId="0" borderId="0" xfId="0" applyNumberFormat="1" applyFill="1" applyBorder="1"/>
    <xf numFmtId="11" fontId="21" fillId="0" borderId="14" xfId="2" applyNumberFormat="1" applyFont="1" applyBorder="1" applyAlignment="1">
      <alignment horizontal="right" vertical="center"/>
    </xf>
    <xf numFmtId="11" fontId="6" fillId="3" borderId="0" xfId="2" applyNumberFormat="1" applyFill="1"/>
    <xf numFmtId="11" fontId="6" fillId="11" borderId="0" xfId="2" applyNumberFormat="1" applyFill="1"/>
    <xf numFmtId="0" fontId="26" fillId="4" borderId="0" xfId="2" applyFont="1" applyFill="1" applyBorder="1" applyAlignment="1">
      <alignment horizontal="center"/>
    </xf>
    <xf numFmtId="0" fontId="2" fillId="4" borderId="0" xfId="2" applyFont="1" applyFill="1" applyBorder="1" applyAlignment="1">
      <alignment horizontal="center"/>
    </xf>
    <xf numFmtId="0" fontId="2" fillId="5" borderId="0" xfId="2" applyFont="1" applyFill="1" applyBorder="1" applyAlignment="1">
      <alignment horizontal="center"/>
    </xf>
    <xf numFmtId="0" fontId="0" fillId="4" borderId="0" xfId="2" applyFont="1" applyFill="1" applyBorder="1" applyAlignment="1">
      <alignment horizontal="center"/>
    </xf>
    <xf numFmtId="0" fontId="0" fillId="5" borderId="0" xfId="2" applyFont="1" applyFill="1" applyBorder="1" applyAlignment="1">
      <alignment horizontal="center"/>
    </xf>
    <xf numFmtId="0" fontId="2" fillId="6" borderId="0" xfId="2" applyFont="1" applyFill="1" applyBorder="1" applyAlignment="1">
      <alignment horizontal="center"/>
    </xf>
    <xf numFmtId="166" fontId="6" fillId="12" borderId="0" xfId="2" applyNumberFormat="1" applyFill="1"/>
    <xf numFmtId="166" fontId="6" fillId="0" borderId="0" xfId="2" applyNumberFormat="1" applyFill="1" applyBorder="1"/>
    <xf numFmtId="0" fontId="16" fillId="0" borderId="0" xfId="5" applyFont="1" applyFill="1" applyBorder="1" applyAlignment="1">
      <alignment horizontal="center"/>
    </xf>
    <xf numFmtId="0" fontId="6" fillId="0" borderId="0" xfId="2" applyFill="1" applyBorder="1" applyAlignment="1">
      <alignment horizontal="right"/>
    </xf>
    <xf numFmtId="166" fontId="6" fillId="0" borderId="8" xfId="2" applyNumberFormat="1" applyFill="1" applyBorder="1"/>
    <xf numFmtId="0" fontId="0" fillId="15" borderId="0" xfId="0" applyFill="1"/>
    <xf numFmtId="0" fontId="14" fillId="15" borderId="0" xfId="0" applyFont="1" applyFill="1"/>
    <xf numFmtId="0" fontId="14" fillId="0" borderId="12" xfId="0" applyFont="1" applyBorder="1"/>
    <xf numFmtId="0" fontId="14" fillId="0" borderId="15" xfId="0" applyFont="1" applyBorder="1"/>
    <xf numFmtId="0" fontId="15" fillId="0" borderId="0" xfId="0" applyFont="1" applyFill="1" applyBorder="1"/>
    <xf numFmtId="0" fontId="5" fillId="15" borderId="0" xfId="0" applyFont="1" applyFill="1"/>
    <xf numFmtId="0" fontId="15" fillId="0" borderId="13" xfId="0" applyFont="1" applyFill="1" applyBorder="1" applyAlignment="1">
      <alignment horizontal="center"/>
    </xf>
    <xf numFmtId="0" fontId="27" fillId="0" borderId="14" xfId="0" applyFont="1" applyFill="1" applyBorder="1"/>
    <xf numFmtId="0" fontId="27" fillId="0" borderId="12" xfId="0" applyFont="1" applyFill="1" applyBorder="1"/>
    <xf numFmtId="9" fontId="5" fillId="0" borderId="12" xfId="0" applyNumberFormat="1" applyFont="1" applyBorder="1"/>
    <xf numFmtId="11" fontId="21" fillId="0" borderId="0" xfId="0" applyNumberFormat="1" applyFont="1" applyAlignment="1">
      <alignment horizontal="right" vertical="center"/>
    </xf>
    <xf numFmtId="11" fontId="21" fillId="0" borderId="15" xfId="0" applyNumberFormat="1" applyFont="1" applyBorder="1" applyAlignment="1">
      <alignment horizontal="right" vertical="center"/>
    </xf>
    <xf numFmtId="11" fontId="21" fillId="0" borderId="14" xfId="0" applyNumberFormat="1" applyFont="1" applyBorder="1" applyAlignment="1">
      <alignment horizontal="right" vertical="center"/>
    </xf>
    <xf numFmtId="11" fontId="21" fillId="0" borderId="16" xfId="0" applyNumberFormat="1" applyFont="1" applyBorder="1" applyAlignment="1">
      <alignment horizontal="right" vertical="center"/>
    </xf>
    <xf numFmtId="11" fontId="6" fillId="0" borderId="0" xfId="2" applyNumberFormat="1" applyFill="1"/>
    <xf numFmtId="11" fontId="21" fillId="0" borderId="15" xfId="2" applyNumberFormat="1" applyFont="1" applyBorder="1" applyAlignment="1">
      <alignment horizontal="right" vertical="center"/>
    </xf>
    <xf numFmtId="11" fontId="21" fillId="0" borderId="16" xfId="2" applyNumberFormat="1" applyFont="1" applyBorder="1" applyAlignment="1">
      <alignment horizontal="right" vertical="center"/>
    </xf>
    <xf numFmtId="0" fontId="6" fillId="0" borderId="0" xfId="2" applyFill="1" applyBorder="1"/>
    <xf numFmtId="165" fontId="6" fillId="0" borderId="0" xfId="2" applyNumberFormat="1" applyFill="1" applyBorder="1"/>
    <xf numFmtId="0" fontId="17" fillId="0" borderId="0" xfId="2" applyFont="1" applyFill="1" applyBorder="1"/>
    <xf numFmtId="9" fontId="0" fillId="0" borderId="0" xfId="0" applyNumberFormat="1" applyBorder="1"/>
    <xf numFmtId="169" fontId="0" fillId="0" borderId="0" xfId="0" applyNumberFormat="1" applyBorder="1"/>
    <xf numFmtId="6" fontId="0" fillId="0" borderId="0" xfId="0" applyNumberFormat="1" applyBorder="1"/>
    <xf numFmtId="168" fontId="0" fillId="0" borderId="0" xfId="110" applyNumberFormat="1" applyFont="1"/>
    <xf numFmtId="0" fontId="0" fillId="0" borderId="21" xfId="0" applyBorder="1"/>
    <xf numFmtId="0" fontId="0" fillId="0" borderId="22" xfId="0" applyBorder="1"/>
    <xf numFmtId="0" fontId="0" fillId="0" borderId="23" xfId="0" applyBorder="1"/>
    <xf numFmtId="0" fontId="0" fillId="16" borderId="2" xfId="0" applyFill="1" applyBorder="1"/>
    <xf numFmtId="0" fontId="5" fillId="16" borderId="2" xfId="0" applyFont="1" applyFill="1" applyBorder="1"/>
    <xf numFmtId="0" fontId="5" fillId="16" borderId="24" xfId="0" applyFont="1" applyFill="1" applyBorder="1"/>
    <xf numFmtId="0" fontId="5" fillId="15" borderId="0" xfId="2" applyFont="1" applyFill="1"/>
    <xf numFmtId="0" fontId="5" fillId="0" borderId="0" xfId="2" applyFont="1"/>
    <xf numFmtId="2" fontId="23" fillId="0" borderId="0" xfId="0" applyNumberFormat="1" applyFont="1" applyFill="1"/>
    <xf numFmtId="0" fontId="15" fillId="0" borderId="0" xfId="2" applyFont="1" applyFill="1" applyBorder="1" applyAlignment="1">
      <alignment horizontal="center"/>
    </xf>
    <xf numFmtId="0" fontId="6" fillId="0" borderId="0" xfId="2" applyFont="1" applyFill="1" applyBorder="1" applyAlignment="1">
      <alignment horizontal="center"/>
    </xf>
    <xf numFmtId="1" fontId="28" fillId="0" borderId="0" xfId="0" applyNumberFormat="1" applyFont="1"/>
    <xf numFmtId="0" fontId="5" fillId="0" borderId="0" xfId="0" applyFont="1" applyFill="1" applyBorder="1" applyAlignment="1">
      <alignment horizontal="right"/>
    </xf>
    <xf numFmtId="171" fontId="6" fillId="0" borderId="0" xfId="2" applyNumberFormat="1" applyFill="1"/>
    <xf numFmtId="171" fontId="6" fillId="3" borderId="0" xfId="2" applyNumberFormat="1" applyFill="1"/>
    <xf numFmtId="171" fontId="21" fillId="0" borderId="15" xfId="2" applyNumberFormat="1" applyFont="1" applyBorder="1" applyAlignment="1">
      <alignment horizontal="right" vertical="center"/>
    </xf>
    <xf numFmtId="171" fontId="6" fillId="11" borderId="0" xfId="2" applyNumberFormat="1" applyFill="1"/>
    <xf numFmtId="171" fontId="21" fillId="0" borderId="14" xfId="2" applyNumberFormat="1" applyFont="1" applyBorder="1" applyAlignment="1">
      <alignment horizontal="right" vertical="center"/>
    </xf>
    <xf numFmtId="171" fontId="21" fillId="0" borderId="16" xfId="2" applyNumberFormat="1" applyFont="1" applyBorder="1" applyAlignment="1">
      <alignment horizontal="right" vertical="center"/>
    </xf>
    <xf numFmtId="171" fontId="6" fillId="0" borderId="0" xfId="2" applyNumberFormat="1"/>
    <xf numFmtId="171" fontId="6" fillId="0" borderId="17" xfId="2" applyNumberFormat="1" applyBorder="1"/>
    <xf numFmtId="171" fontId="0" fillId="0" borderId="0" xfId="0" applyNumberFormat="1"/>
    <xf numFmtId="0" fontId="14" fillId="0" borderId="0" xfId="2" applyFont="1" applyAlignment="1">
      <alignment horizontal="left"/>
    </xf>
    <xf numFmtId="171" fontId="21" fillId="0" borderId="0" xfId="0" applyNumberFormat="1" applyFont="1" applyAlignment="1">
      <alignment horizontal="right" vertical="center"/>
    </xf>
    <xf numFmtId="171" fontId="21" fillId="0" borderId="15" xfId="0" applyNumberFormat="1" applyFont="1" applyBorder="1" applyAlignment="1">
      <alignment horizontal="right" vertical="center"/>
    </xf>
    <xf numFmtId="171" fontId="21" fillId="0" borderId="14" xfId="0" applyNumberFormat="1" applyFont="1" applyBorder="1" applyAlignment="1">
      <alignment horizontal="right" vertical="center"/>
    </xf>
    <xf numFmtId="171" fontId="21" fillId="0" borderId="16" xfId="0" applyNumberFormat="1" applyFont="1" applyBorder="1" applyAlignment="1">
      <alignment horizontal="right" vertical="center"/>
    </xf>
    <xf numFmtId="171" fontId="6" fillId="0" borderId="0" xfId="2" applyNumberFormat="1" applyFont="1"/>
    <xf numFmtId="171" fontId="6" fillId="0" borderId="0" xfId="0" applyNumberFormat="1" applyFont="1"/>
    <xf numFmtId="171" fontId="21" fillId="0" borderId="0" xfId="2" applyNumberFormat="1" applyFont="1" applyAlignment="1">
      <alignment horizontal="right" vertical="center"/>
    </xf>
    <xf numFmtId="171" fontId="6" fillId="12" borderId="0" xfId="2" applyNumberFormat="1" applyFill="1"/>
    <xf numFmtId="171" fontId="23" fillId="0" borderId="0" xfId="0" applyNumberFormat="1" applyFont="1" applyFill="1"/>
    <xf numFmtId="0" fontId="0" fillId="0" borderId="0" xfId="0" applyFill="1"/>
    <xf numFmtId="10" fontId="0" fillId="0" borderId="12" xfId="0" applyNumberFormat="1" applyBorder="1"/>
    <xf numFmtId="0" fontId="0" fillId="0" borderId="12" xfId="0" applyBorder="1"/>
    <xf numFmtId="2" fontId="0" fillId="0" borderId="0" xfId="0" applyNumberFormat="1"/>
    <xf numFmtId="1" fontId="0" fillId="0" borderId="0" xfId="0" applyNumberFormat="1"/>
    <xf numFmtId="0" fontId="22" fillId="18" borderId="0" xfId="0" applyFont="1" applyFill="1"/>
    <xf numFmtId="0" fontId="0" fillId="18" borderId="0" xfId="0" applyFill="1"/>
    <xf numFmtId="0" fontId="5" fillId="0" borderId="0" xfId="0" applyFont="1" applyFill="1"/>
    <xf numFmtId="0" fontId="6" fillId="4" borderId="0" xfId="2" applyFont="1" applyFill="1" applyBorder="1" applyAlignment="1">
      <alignment horizontal="center"/>
    </xf>
    <xf numFmtId="0" fontId="29" fillId="5" borderId="0" xfId="2" applyFont="1" applyFill="1" applyBorder="1" applyAlignment="1">
      <alignment horizontal="center"/>
    </xf>
    <xf numFmtId="0" fontId="29" fillId="6" borderId="0" xfId="2" applyFont="1" applyFill="1" applyBorder="1" applyAlignment="1">
      <alignment horizontal="center"/>
    </xf>
    <xf numFmtId="171" fontId="6" fillId="0" borderId="0" xfId="2" applyNumberFormat="1" applyBorder="1"/>
    <xf numFmtId="172" fontId="23" fillId="0" borderId="0" xfId="0" applyNumberFormat="1" applyFont="1" applyFill="1"/>
    <xf numFmtId="0" fontId="6" fillId="0" borderId="0" xfId="2" applyBorder="1" applyAlignment="1">
      <alignment horizontal="center"/>
    </xf>
    <xf numFmtId="0" fontId="14" fillId="0" borderId="1" xfId="2" applyFont="1" applyBorder="1" applyAlignment="1">
      <alignment horizontal="center"/>
    </xf>
    <xf numFmtId="0" fontId="14" fillId="0" borderId="2" xfId="2" applyFont="1" applyBorder="1" applyAlignment="1">
      <alignment horizontal="center"/>
    </xf>
    <xf numFmtId="0" fontId="14" fillId="0" borderId="4" xfId="2" applyFont="1" applyBorder="1" applyAlignment="1">
      <alignment horizontal="center"/>
    </xf>
  </cellXfs>
  <cellStyles count="503">
    <cellStyle name="Benyttet hyperkobling" xfId="7" builtinId="9" hidden="1"/>
    <cellStyle name="Benyttet hyperkobling" xfId="9" builtinId="9" hidden="1"/>
    <cellStyle name="Benyttet hyperkobling" xfId="11" builtinId="9" hidden="1"/>
    <cellStyle name="Benyttet hyperkobling" xfId="13" builtinId="9" hidden="1"/>
    <cellStyle name="Benyttet hyperkobling" xfId="15" builtinId="9" hidden="1"/>
    <cellStyle name="Benyttet hyperkobling" xfId="17" builtinId="9" hidden="1"/>
    <cellStyle name="Benyttet hyperkobling" xfId="19" builtinId="9" hidden="1"/>
    <cellStyle name="Benyttet hyperkobling" xfId="21" builtinId="9" hidden="1"/>
    <cellStyle name="Benyttet hyperkobling" xfId="23" builtinId="9" hidden="1"/>
    <cellStyle name="Benyttet hyperkobling" xfId="25" builtinId="9" hidden="1"/>
    <cellStyle name="Benyttet hyperkobling" xfId="27" builtinId="9" hidden="1"/>
    <cellStyle name="Benyttet hyperkobling" xfId="29" builtinId="9" hidden="1"/>
    <cellStyle name="Benyttet hyperkobling" xfId="31" builtinId="9" hidden="1"/>
    <cellStyle name="Benyttet hyperkobling" xfId="33" builtinId="9" hidden="1"/>
    <cellStyle name="Benyttet hyperkobling" xfId="35" builtinId="9" hidden="1"/>
    <cellStyle name="Benyttet hyperkobling" xfId="37" builtinId="9" hidden="1"/>
    <cellStyle name="Benyttet hyperkobling" xfId="39" builtinId="9" hidden="1"/>
    <cellStyle name="Benyttet hyperkobling" xfId="41" builtinId="9" hidden="1"/>
    <cellStyle name="Benyttet hyperkobling" xfId="43" builtinId="9" hidden="1"/>
    <cellStyle name="Benyttet hyperkobling" xfId="45" builtinId="9" hidden="1"/>
    <cellStyle name="Benyttet hyperkobling" xfId="47" builtinId="9" hidden="1"/>
    <cellStyle name="Benyttet hyperkobling" xfId="49" builtinId="9" hidden="1"/>
    <cellStyle name="Benyttet hyperkobling" xfId="51" builtinId="9" hidden="1"/>
    <cellStyle name="Benyttet hyperkobling" xfId="53" builtinId="9" hidden="1"/>
    <cellStyle name="Benyttet hyperkobling" xfId="55" builtinId="9" hidden="1"/>
    <cellStyle name="Benyttet hyperkobling" xfId="57" builtinId="9" hidden="1"/>
    <cellStyle name="Benyttet hyperkobling" xfId="59" builtinId="9" hidden="1"/>
    <cellStyle name="Benyttet hyperkobling" xfId="61" builtinId="9" hidden="1"/>
    <cellStyle name="Benyttet hyperkobling" xfId="63" builtinId="9" hidden="1"/>
    <cellStyle name="Benyttet hyperkobling" xfId="65" builtinId="9" hidden="1"/>
    <cellStyle name="Benyttet hyperkobling" xfId="67" builtinId="9" hidden="1"/>
    <cellStyle name="Benyttet hyperkobling" xfId="69" builtinId="9" hidden="1"/>
    <cellStyle name="Benyttet hyperkobling" xfId="71" builtinId="9" hidden="1"/>
    <cellStyle name="Benyttet hyperkobling" xfId="73" builtinId="9" hidden="1"/>
    <cellStyle name="Benyttet hyperkobling" xfId="75" builtinId="9" hidden="1"/>
    <cellStyle name="Benyttet hyperkobling" xfId="77" builtinId="9" hidden="1"/>
    <cellStyle name="Benyttet hyperkobling" xfId="79" builtinId="9" hidden="1"/>
    <cellStyle name="Benyttet hyperkobling" xfId="81" builtinId="9" hidden="1"/>
    <cellStyle name="Benyttet hyperkobling" xfId="83" builtinId="9" hidden="1"/>
    <cellStyle name="Benyttet hyperkobling" xfId="85" builtinId="9" hidden="1"/>
    <cellStyle name="Benyttet hyperkobling" xfId="87" builtinId="9" hidden="1"/>
    <cellStyle name="Benyttet hyperkobling" xfId="89" builtinId="9" hidden="1"/>
    <cellStyle name="Benyttet hyperkobling" xfId="91" builtinId="9" hidden="1"/>
    <cellStyle name="Benyttet hyperkobling" xfId="93" builtinId="9" hidden="1"/>
    <cellStyle name="Benyttet hyperkobling" xfId="95" builtinId="9" hidden="1"/>
    <cellStyle name="Benyttet hyperkobling" xfId="97" builtinId="9" hidden="1"/>
    <cellStyle name="Benyttet hyperkobling" xfId="99" builtinId="9" hidden="1"/>
    <cellStyle name="Benyttet hyperkobling" xfId="101" builtinId="9" hidden="1"/>
    <cellStyle name="Benyttet hyperkobling" xfId="103" builtinId="9" hidden="1"/>
    <cellStyle name="Benyttet hyperkobling" xfId="105" builtinId="9" hidden="1"/>
    <cellStyle name="Benyttet hyperkobling" xfId="107" builtinId="9" hidden="1"/>
    <cellStyle name="Benyttet hyperkobling" xfId="109" builtinId="9" hidden="1"/>
    <cellStyle name="Benyttet hyperkobling" xfId="112" builtinId="9" hidden="1"/>
    <cellStyle name="Benyttet hyperkobling" xfId="114" builtinId="9" hidden="1"/>
    <cellStyle name="Benyttet hyperkobling" xfId="116" builtinId="9" hidden="1"/>
    <cellStyle name="Benyttet hyperkobling" xfId="118" builtinId="9" hidden="1"/>
    <cellStyle name="Benyttet hyperkobling" xfId="120" builtinId="9" hidden="1"/>
    <cellStyle name="Benyttet hyperkobling" xfId="122" builtinId="9" hidden="1"/>
    <cellStyle name="Benyttet hyperkobling" xfId="124" builtinId="9" hidden="1"/>
    <cellStyle name="Benyttet hyperkobling" xfId="126" builtinId="9" hidden="1"/>
    <cellStyle name="Benyttet hyperkobling" xfId="128" builtinId="9" hidden="1"/>
    <cellStyle name="Benyttet hyperkobling" xfId="130" builtinId="9" hidden="1"/>
    <cellStyle name="Benyttet hyperkobling" xfId="132" builtinId="9" hidden="1"/>
    <cellStyle name="Benyttet hyperkobling" xfId="134" builtinId="9" hidden="1"/>
    <cellStyle name="Benyttet hyperkobling" xfId="136" builtinId="9" hidden="1"/>
    <cellStyle name="Benyttet hyperkobling" xfId="138" builtinId="9" hidden="1"/>
    <cellStyle name="Benyttet hyperkobling" xfId="140" builtinId="9" hidden="1"/>
    <cellStyle name="Benyttet hyperkobling" xfId="142" builtinId="9" hidden="1"/>
    <cellStyle name="Benyttet hyperkobling" xfId="144" builtinId="9" hidden="1"/>
    <cellStyle name="Benyttet hyperkobling" xfId="146" builtinId="9" hidden="1"/>
    <cellStyle name="Benyttet hyperkobling" xfId="148" builtinId="9" hidden="1"/>
    <cellStyle name="Benyttet hyperkobling" xfId="150" builtinId="9" hidden="1"/>
    <cellStyle name="Benyttet hyperkobling" xfId="152" builtinId="9" hidden="1"/>
    <cellStyle name="Benyttet hyperkobling" xfId="154" builtinId="9" hidden="1"/>
    <cellStyle name="Benyttet hyperkobling" xfId="156" builtinId="9" hidden="1"/>
    <cellStyle name="Benyttet hyperkobling" xfId="158" builtinId="9" hidden="1"/>
    <cellStyle name="Benyttet hyperkobling" xfId="160" builtinId="9" hidden="1"/>
    <cellStyle name="Benyttet hyperkobling" xfId="162" builtinId="9" hidden="1"/>
    <cellStyle name="Benyttet hyperkobling" xfId="164" builtinId="9" hidden="1"/>
    <cellStyle name="Benyttet hyperkobling" xfId="166" builtinId="9" hidden="1"/>
    <cellStyle name="Benyttet hyperkobling" xfId="168" builtinId="9" hidden="1"/>
    <cellStyle name="Benyttet hyperkobling" xfId="170" builtinId="9" hidden="1"/>
    <cellStyle name="Benyttet hyperkobling" xfId="172" builtinId="9" hidden="1"/>
    <cellStyle name="Benyttet hyperkobling" xfId="174" builtinId="9" hidden="1"/>
    <cellStyle name="Benyttet hyperkobling" xfId="176" builtinId="9" hidden="1"/>
    <cellStyle name="Benyttet hyperkobling" xfId="178" builtinId="9" hidden="1"/>
    <cellStyle name="Benyttet hyperkobling" xfId="180" builtinId="9" hidden="1"/>
    <cellStyle name="Benyttet hyperkobling" xfId="182" builtinId="9" hidden="1"/>
    <cellStyle name="Benyttet hyperkobling" xfId="184" builtinId="9" hidden="1"/>
    <cellStyle name="Benyttet hyperkobling" xfId="186" builtinId="9" hidden="1"/>
    <cellStyle name="Benyttet hyperkobling" xfId="188" builtinId="9" hidden="1"/>
    <cellStyle name="Benyttet hyperkobling" xfId="190" builtinId="9" hidden="1"/>
    <cellStyle name="Benyttet hyperkobling" xfId="192" builtinId="9" hidden="1"/>
    <cellStyle name="Benyttet hyperkobling" xfId="194" builtinId="9" hidden="1"/>
    <cellStyle name="Benyttet hyperkobling" xfId="196" builtinId="9" hidden="1"/>
    <cellStyle name="Benyttet hyperkobling" xfId="198" builtinId="9" hidden="1"/>
    <cellStyle name="Benyttet hyperkobling" xfId="200" builtinId="9" hidden="1"/>
    <cellStyle name="Benyttet hyperkobling" xfId="202" builtinId="9" hidden="1"/>
    <cellStyle name="Benyttet hyperkobling" xfId="204" builtinId="9" hidden="1"/>
    <cellStyle name="Benyttet hyperkobling" xfId="206" builtinId="9" hidden="1"/>
    <cellStyle name="Benyttet hyperkobling" xfId="208" builtinId="9" hidden="1"/>
    <cellStyle name="Benyttet hyperkobling" xfId="210" builtinId="9" hidden="1"/>
    <cellStyle name="Benyttet hyperkobling" xfId="212" builtinId="9" hidden="1"/>
    <cellStyle name="Benyttet hyperkobling" xfId="214" builtinId="9" hidden="1"/>
    <cellStyle name="Benyttet hyperkobling" xfId="216" builtinId="9" hidden="1"/>
    <cellStyle name="Benyttet hyperkobling" xfId="218" builtinId="9" hidden="1"/>
    <cellStyle name="Benyttet hyperkobling" xfId="220" builtinId="9" hidden="1"/>
    <cellStyle name="Benyttet hyperkobling" xfId="222" builtinId="9" hidden="1"/>
    <cellStyle name="Benyttet hyperkobling" xfId="224" builtinId="9" hidden="1"/>
    <cellStyle name="Benyttet hyperkobling" xfId="226" builtinId="9" hidden="1"/>
    <cellStyle name="Benyttet hyperkobling" xfId="228" builtinId="9" hidden="1"/>
    <cellStyle name="Benyttet hyperkobling" xfId="230" builtinId="9" hidden="1"/>
    <cellStyle name="Benyttet hyperkobling" xfId="232" builtinId="9" hidden="1"/>
    <cellStyle name="Benyttet hyperkobling" xfId="234" builtinId="9" hidden="1"/>
    <cellStyle name="Benyttet hyperkobling" xfId="236" builtinId="9" hidden="1"/>
    <cellStyle name="Benyttet hyperkobling" xfId="238" builtinId="9" hidden="1"/>
    <cellStyle name="Benyttet hyperkobling" xfId="240" builtinId="9" hidden="1"/>
    <cellStyle name="Benyttet hyperkobling" xfId="242" builtinId="9" hidden="1"/>
    <cellStyle name="Benyttet hyperkobling" xfId="244" builtinId="9" hidden="1"/>
    <cellStyle name="Benyttet hyperkobling" xfId="246" builtinId="9" hidden="1"/>
    <cellStyle name="Benyttet hyperkobling" xfId="248" builtinId="9" hidden="1"/>
    <cellStyle name="Benyttet hyperkobling" xfId="250" builtinId="9" hidden="1"/>
    <cellStyle name="Benyttet hyperkobling" xfId="252" builtinId="9" hidden="1"/>
    <cellStyle name="Benyttet hyperkobling" xfId="254" builtinId="9" hidden="1"/>
    <cellStyle name="Benyttet hyperkobling" xfId="256" builtinId="9" hidden="1"/>
    <cellStyle name="Benyttet hyperkobling" xfId="258" builtinId="9" hidden="1"/>
    <cellStyle name="Benyttet hyperkobling" xfId="260" builtinId="9" hidden="1"/>
    <cellStyle name="Benyttet hyperkobling" xfId="262" builtinId="9" hidden="1"/>
    <cellStyle name="Benyttet hyperkobling" xfId="264" builtinId="9" hidden="1"/>
    <cellStyle name="Benyttet hyperkobling" xfId="266" builtinId="9" hidden="1"/>
    <cellStyle name="Benyttet hyperkobling" xfId="268" builtinId="9" hidden="1"/>
    <cellStyle name="Benyttet hyperkobling" xfId="270" builtinId="9" hidden="1"/>
    <cellStyle name="Benyttet hyperkobling" xfId="272" builtinId="9" hidden="1"/>
    <cellStyle name="Benyttet hyperkobling" xfId="274" builtinId="9" hidden="1"/>
    <cellStyle name="Benyttet hyperkobling" xfId="276" builtinId="9" hidden="1"/>
    <cellStyle name="Benyttet hyperkobling" xfId="278" builtinId="9" hidden="1"/>
    <cellStyle name="Benyttet hyperkobling" xfId="280" builtinId="9" hidden="1"/>
    <cellStyle name="Benyttet hyperkobling" xfId="282" builtinId="9" hidden="1"/>
    <cellStyle name="Benyttet hyperkobling" xfId="284" builtinId="9" hidden="1"/>
    <cellStyle name="Benyttet hyperkobling" xfId="286" builtinId="9" hidden="1"/>
    <cellStyle name="Benyttet hyperkobling" xfId="288" builtinId="9" hidden="1"/>
    <cellStyle name="Benyttet hyperkobling" xfId="290" builtinId="9" hidden="1"/>
    <cellStyle name="Benyttet hyperkobling" xfId="292" builtinId="9" hidden="1"/>
    <cellStyle name="Benyttet hyperkobling" xfId="294" builtinId="9" hidden="1"/>
    <cellStyle name="Benyttet hyperkobling" xfId="296" builtinId="9" hidden="1"/>
    <cellStyle name="Benyttet hyperkobling" xfId="298" builtinId="9" hidden="1"/>
    <cellStyle name="Benyttet hyperkobling" xfId="300" builtinId="9" hidden="1"/>
    <cellStyle name="Benyttet hyperkobling" xfId="302" builtinId="9" hidden="1"/>
    <cellStyle name="Benyttet hyperkobling" xfId="304" builtinId="9" hidden="1"/>
    <cellStyle name="Benyttet hyperkobling" xfId="306" builtinId="9" hidden="1"/>
    <cellStyle name="Benyttet hyperkobling" xfId="308" builtinId="9" hidden="1"/>
    <cellStyle name="Benyttet hyperkobling" xfId="310" builtinId="9" hidden="1"/>
    <cellStyle name="Benyttet hyperkobling" xfId="312" builtinId="9" hidden="1"/>
    <cellStyle name="Benyttet hyperkobling" xfId="314" builtinId="9" hidden="1"/>
    <cellStyle name="Benyttet hyperkobling" xfId="316" builtinId="9" hidden="1"/>
    <cellStyle name="Benyttet hyperkobling" xfId="318" builtinId="9" hidden="1"/>
    <cellStyle name="Benyttet hyperkobling" xfId="320" builtinId="9" hidden="1"/>
    <cellStyle name="Benyttet hyperkobling" xfId="322" builtinId="9" hidden="1"/>
    <cellStyle name="Benyttet hyperkobling" xfId="324" builtinId="9" hidden="1"/>
    <cellStyle name="Benyttet hyperkobling" xfId="326" builtinId="9" hidden="1"/>
    <cellStyle name="Benyttet hyperkobling" xfId="328" builtinId="9" hidden="1"/>
    <cellStyle name="Benyttet hyperkobling" xfId="330" builtinId="9" hidden="1"/>
    <cellStyle name="Benyttet hyperkobling" xfId="332" builtinId="9" hidden="1"/>
    <cellStyle name="Benyttet hyperkobling" xfId="334" builtinId="9" hidden="1"/>
    <cellStyle name="Benyttet hyperkobling" xfId="336" builtinId="9" hidden="1"/>
    <cellStyle name="Benyttet hyperkobling" xfId="338" builtinId="9" hidden="1"/>
    <cellStyle name="Benyttet hyperkobling" xfId="340" builtinId="9" hidden="1"/>
    <cellStyle name="Benyttet hyperkobling" xfId="342" builtinId="9" hidden="1"/>
    <cellStyle name="Benyttet hyperkobling" xfId="344" builtinId="9" hidden="1"/>
    <cellStyle name="Benyttet hyperkobling" xfId="346" builtinId="9" hidden="1"/>
    <cellStyle name="Benyttet hyperkobling" xfId="348" builtinId="9" hidden="1"/>
    <cellStyle name="Benyttet hyperkobling" xfId="350" builtinId="9" hidden="1"/>
    <cellStyle name="Benyttet hyperkobling" xfId="352" builtinId="9" hidden="1"/>
    <cellStyle name="Benyttet hyperkobling" xfId="354" builtinId="9" hidden="1"/>
    <cellStyle name="Benyttet hyperkobling" xfId="356" builtinId="9" hidden="1"/>
    <cellStyle name="Benyttet hyperkobling" xfId="358" builtinId="9" hidden="1"/>
    <cellStyle name="Benyttet hyperkobling" xfId="360" builtinId="9" hidden="1"/>
    <cellStyle name="Benyttet hyperkobling" xfId="362" builtinId="9" hidden="1"/>
    <cellStyle name="Benyttet hyperkobling" xfId="364" builtinId="9" hidden="1"/>
    <cellStyle name="Benyttet hyperkobling" xfId="366" builtinId="9" hidden="1"/>
    <cellStyle name="Benyttet hyperkobling" xfId="368" builtinId="9" hidden="1"/>
    <cellStyle name="Benyttet hyperkobling" xfId="370" builtinId="9" hidden="1"/>
    <cellStyle name="Benyttet hyperkobling" xfId="372" builtinId="9" hidden="1"/>
    <cellStyle name="Benyttet hyperkobling" xfId="374" builtinId="9" hidden="1"/>
    <cellStyle name="Benyttet hyperkobling" xfId="376" builtinId="9" hidden="1"/>
    <cellStyle name="Benyttet hyperkobling" xfId="378" builtinId="9" hidden="1"/>
    <cellStyle name="Benyttet hyperkobling" xfId="380" builtinId="9" hidden="1"/>
    <cellStyle name="Benyttet hyperkobling" xfId="382" builtinId="9" hidden="1"/>
    <cellStyle name="Benyttet hyperkobling" xfId="384" builtinId="9" hidden="1"/>
    <cellStyle name="Benyttet hyperkobling" xfId="386" builtinId="9" hidden="1"/>
    <cellStyle name="Benyttet hyperkobling" xfId="388" builtinId="9" hidden="1"/>
    <cellStyle name="Benyttet hyperkobling" xfId="390" builtinId="9" hidden="1"/>
    <cellStyle name="Benyttet hyperkobling" xfId="392" builtinId="9" hidden="1"/>
    <cellStyle name="Benyttet hyperkobling" xfId="394" builtinId="9" hidden="1"/>
    <cellStyle name="Benyttet hyperkobling" xfId="396" builtinId="9" hidden="1"/>
    <cellStyle name="Benyttet hyperkobling" xfId="398" builtinId="9" hidden="1"/>
    <cellStyle name="Benyttet hyperkobling" xfId="400" builtinId="9" hidden="1"/>
    <cellStyle name="Benyttet hyperkobling" xfId="402" builtinId="9" hidden="1"/>
    <cellStyle name="Benyttet hyperkobling" xfId="404" builtinId="9" hidden="1"/>
    <cellStyle name="Benyttet hyperkobling" xfId="406" builtinId="9" hidden="1"/>
    <cellStyle name="Benyttet hyperkobling" xfId="408" builtinId="9" hidden="1"/>
    <cellStyle name="Benyttet hyperkobling" xfId="410" builtinId="9" hidden="1"/>
    <cellStyle name="Benyttet hyperkobling" xfId="412" builtinId="9" hidden="1"/>
    <cellStyle name="Benyttet hyperkobling" xfId="414" builtinId="9" hidden="1"/>
    <cellStyle name="Benyttet hyperkobling" xfId="416" builtinId="9" hidden="1"/>
    <cellStyle name="Benyttet hyperkobling" xfId="418" builtinId="9" hidden="1"/>
    <cellStyle name="Benyttet hyperkobling" xfId="420" builtinId="9" hidden="1"/>
    <cellStyle name="Benyttet hyperkobling" xfId="422" builtinId="9" hidden="1"/>
    <cellStyle name="Benyttet hyperkobling" xfId="424" builtinId="9" hidden="1"/>
    <cellStyle name="Benyttet hyperkobling" xfId="426" builtinId="9" hidden="1"/>
    <cellStyle name="Benyttet hyperkobling" xfId="428" builtinId="9" hidden="1"/>
    <cellStyle name="Benyttet hyperkobling" xfId="430" builtinId="9" hidden="1"/>
    <cellStyle name="Benyttet hyperkobling" xfId="432" builtinId="9" hidden="1"/>
    <cellStyle name="Benyttet hyperkobling" xfId="434" builtinId="9" hidden="1"/>
    <cellStyle name="Benyttet hyperkobling" xfId="436" builtinId="9" hidden="1"/>
    <cellStyle name="Benyttet hyperkobling" xfId="438" builtinId="9" hidden="1"/>
    <cellStyle name="Benyttet hyperkobling" xfId="440" builtinId="9" hidden="1"/>
    <cellStyle name="Benyttet hyperkobling" xfId="442" builtinId="9" hidden="1"/>
    <cellStyle name="Benyttet hyperkobling" xfId="444" builtinId="9" hidden="1"/>
    <cellStyle name="Benyttet hyperkobling" xfId="446" builtinId="9" hidden="1"/>
    <cellStyle name="Benyttet hyperkobling" xfId="448" builtinId="9" hidden="1"/>
    <cellStyle name="Benyttet hyperkobling" xfId="450" builtinId="9" hidden="1"/>
    <cellStyle name="Benyttet hyperkobling" xfId="452" builtinId="9" hidden="1"/>
    <cellStyle name="Benyttet hyperkobling" xfId="454" builtinId="9" hidden="1"/>
    <cellStyle name="Benyttet hyperkobling" xfId="456" builtinId="9" hidden="1"/>
    <cellStyle name="Benyttet hyperkobling" xfId="458" builtinId="9" hidden="1"/>
    <cellStyle name="Benyttet hyperkobling" xfId="460" builtinId="9" hidden="1"/>
    <cellStyle name="Benyttet hyperkobling" xfId="462" builtinId="9" hidden="1"/>
    <cellStyle name="Benyttet hyperkobling" xfId="464" builtinId="9" hidden="1"/>
    <cellStyle name="Benyttet hyperkobling" xfId="466" builtinId="9" hidden="1"/>
    <cellStyle name="Benyttet hyperkobling" xfId="468" builtinId="9" hidden="1"/>
    <cellStyle name="Benyttet hyperkobling" xfId="470" builtinId="9" hidden="1"/>
    <cellStyle name="Benyttet hyperkobling" xfId="472" builtinId="9" hidden="1"/>
    <cellStyle name="Benyttet hyperkobling" xfId="474" builtinId="9" hidden="1"/>
    <cellStyle name="Benyttet hyperkobling" xfId="476" builtinId="9" hidden="1"/>
    <cellStyle name="Benyttet hyperkobling" xfId="478" builtinId="9" hidden="1"/>
    <cellStyle name="Benyttet hyperkobling" xfId="480" builtinId="9" hidden="1"/>
    <cellStyle name="Benyttet hyperkobling" xfId="482" builtinId="9" hidden="1"/>
    <cellStyle name="Benyttet hyperkobling" xfId="484" builtinId="9" hidden="1"/>
    <cellStyle name="Benyttet hyperkobling" xfId="486" builtinId="9" hidden="1"/>
    <cellStyle name="Benyttet hyperkobling" xfId="488" builtinId="9" hidden="1"/>
    <cellStyle name="Benyttet hyperkobling" xfId="490" builtinId="9" hidden="1"/>
    <cellStyle name="Benyttet hyperkobling" xfId="492" builtinId="9" hidden="1"/>
    <cellStyle name="Benyttet hyperkobling" xfId="494" builtinId="9" hidden="1"/>
    <cellStyle name="Benyttet hyperkobling" xfId="496" builtinId="9" hidden="1"/>
    <cellStyle name="Benyttet hyperkobling" xfId="498" builtinId="9" hidden="1"/>
    <cellStyle name="Benyttet hyperkobling" xfId="500" builtinId="9" hidden="1"/>
    <cellStyle name="Benyttet hyperkobling" xfId="502" builtinId="9" hidden="1"/>
    <cellStyle name="Comma 2" xfId="110" xr:uid="{00000000-0005-0000-0000-000001000000}"/>
    <cellStyle name="Hyperkobling" xfId="6" builtinId="8" hidden="1"/>
    <cellStyle name="Hyperkobling" xfId="8" builtinId="8" hidden="1"/>
    <cellStyle name="Hyperkobling" xfId="10" builtinId="8" hidden="1"/>
    <cellStyle name="Hyperkobling" xfId="12" builtinId="8" hidden="1"/>
    <cellStyle name="Hyperkobling" xfId="14" builtinId="8" hidden="1"/>
    <cellStyle name="Hyperkobling" xfId="16" builtinId="8" hidden="1"/>
    <cellStyle name="Hyperkobling" xfId="18" builtinId="8" hidden="1"/>
    <cellStyle name="Hyperkobling" xfId="20" builtinId="8" hidden="1"/>
    <cellStyle name="Hyperkobling" xfId="22" builtinId="8" hidden="1"/>
    <cellStyle name="Hyperkobling" xfId="24" builtinId="8" hidden="1"/>
    <cellStyle name="Hyperkobling" xfId="26" builtinId="8" hidden="1"/>
    <cellStyle name="Hyperkobling" xfId="28" builtinId="8" hidden="1"/>
    <cellStyle name="Hyperkobling" xfId="30" builtinId="8" hidden="1"/>
    <cellStyle name="Hyperkobling" xfId="32" builtinId="8" hidden="1"/>
    <cellStyle name="Hyperkobling" xfId="34" builtinId="8" hidden="1"/>
    <cellStyle name="Hyperkobling" xfId="36" builtinId="8" hidden="1"/>
    <cellStyle name="Hyperkobling" xfId="38" builtinId="8" hidden="1"/>
    <cellStyle name="Hyperkobling" xfId="40" builtinId="8" hidden="1"/>
    <cellStyle name="Hyperkobling" xfId="42" builtinId="8" hidden="1"/>
    <cellStyle name="Hyperkobling" xfId="44" builtinId="8" hidden="1"/>
    <cellStyle name="Hyperkobling" xfId="46" builtinId="8" hidden="1"/>
    <cellStyle name="Hyperkobling" xfId="48" builtinId="8" hidden="1"/>
    <cellStyle name="Hyperkobling" xfId="50" builtinId="8" hidden="1"/>
    <cellStyle name="Hyperkobling" xfId="52" builtinId="8" hidden="1"/>
    <cellStyle name="Hyperkobling" xfId="54" builtinId="8" hidden="1"/>
    <cellStyle name="Hyperkobling" xfId="56" builtinId="8" hidden="1"/>
    <cellStyle name="Hyperkobling" xfId="58" builtinId="8" hidden="1"/>
    <cellStyle name="Hyperkobling" xfId="60" builtinId="8" hidden="1"/>
    <cellStyle name="Hyperkobling" xfId="62" builtinId="8" hidden="1"/>
    <cellStyle name="Hyperkobling" xfId="64" builtinId="8" hidden="1"/>
    <cellStyle name="Hyperkobling" xfId="66" builtinId="8" hidden="1"/>
    <cellStyle name="Hyperkobling" xfId="68" builtinId="8" hidden="1"/>
    <cellStyle name="Hyperkobling" xfId="70" builtinId="8" hidden="1"/>
    <cellStyle name="Hyperkobling" xfId="72" builtinId="8" hidden="1"/>
    <cellStyle name="Hyperkobling" xfId="74" builtinId="8" hidden="1"/>
    <cellStyle name="Hyperkobling" xfId="76" builtinId="8" hidden="1"/>
    <cellStyle name="Hyperkobling" xfId="78" builtinId="8" hidden="1"/>
    <cellStyle name="Hyperkobling" xfId="80" builtinId="8" hidden="1"/>
    <cellStyle name="Hyperkobling" xfId="82" builtinId="8" hidden="1"/>
    <cellStyle name="Hyperkobling" xfId="84" builtinId="8" hidden="1"/>
    <cellStyle name="Hyperkobling" xfId="86" builtinId="8" hidden="1"/>
    <cellStyle name="Hyperkobling" xfId="88" builtinId="8" hidden="1"/>
    <cellStyle name="Hyperkobling" xfId="90" builtinId="8" hidden="1"/>
    <cellStyle name="Hyperkobling" xfId="92" builtinId="8" hidden="1"/>
    <cellStyle name="Hyperkobling" xfId="94" builtinId="8" hidden="1"/>
    <cellStyle name="Hyperkobling" xfId="96" builtinId="8" hidden="1"/>
    <cellStyle name="Hyperkobling" xfId="98" builtinId="8" hidden="1"/>
    <cellStyle name="Hyperkobling" xfId="100" builtinId="8" hidden="1"/>
    <cellStyle name="Hyperkobling" xfId="102" builtinId="8" hidden="1"/>
    <cellStyle name="Hyperkobling" xfId="104" builtinId="8" hidden="1"/>
    <cellStyle name="Hyperkobling" xfId="106" builtinId="8" hidden="1"/>
    <cellStyle name="Hyperkobling" xfId="108" builtinId="8" hidden="1"/>
    <cellStyle name="Hyperkobling" xfId="111" builtinId="8" hidden="1"/>
    <cellStyle name="Hyperkobling" xfId="113" builtinId="8" hidden="1"/>
    <cellStyle name="Hyperkobling" xfId="115" builtinId="8" hidden="1"/>
    <cellStyle name="Hyperkobling" xfId="117" builtinId="8" hidden="1"/>
    <cellStyle name="Hyperkobling" xfId="119" builtinId="8" hidden="1"/>
    <cellStyle name="Hyperkobling" xfId="121" builtinId="8" hidden="1"/>
    <cellStyle name="Hyperkobling" xfId="123" builtinId="8" hidden="1"/>
    <cellStyle name="Hyperkobling" xfId="125" builtinId="8" hidden="1"/>
    <cellStyle name="Hyperkobling" xfId="127" builtinId="8" hidden="1"/>
    <cellStyle name="Hyperkobling" xfId="129" builtinId="8" hidden="1"/>
    <cellStyle name="Hyperkobling" xfId="131" builtinId="8" hidden="1"/>
    <cellStyle name="Hyperkobling" xfId="133" builtinId="8" hidden="1"/>
    <cellStyle name="Hyperkobling" xfId="135" builtinId="8" hidden="1"/>
    <cellStyle name="Hyperkobling" xfId="137" builtinId="8" hidden="1"/>
    <cellStyle name="Hyperkobling" xfId="139" builtinId="8" hidden="1"/>
    <cellStyle name="Hyperkobling" xfId="141" builtinId="8" hidden="1"/>
    <cellStyle name="Hyperkobling" xfId="143" builtinId="8" hidden="1"/>
    <cellStyle name="Hyperkobling" xfId="145" builtinId="8" hidden="1"/>
    <cellStyle name="Hyperkobling" xfId="147" builtinId="8" hidden="1"/>
    <cellStyle name="Hyperkobling" xfId="149" builtinId="8" hidden="1"/>
    <cellStyle name="Hyperkobling" xfId="151" builtinId="8" hidden="1"/>
    <cellStyle name="Hyperkobling" xfId="153" builtinId="8" hidden="1"/>
    <cellStyle name="Hyperkobling" xfId="155" builtinId="8" hidden="1"/>
    <cellStyle name="Hyperkobling" xfId="157" builtinId="8" hidden="1"/>
    <cellStyle name="Hyperkobling" xfId="159" builtinId="8" hidden="1"/>
    <cellStyle name="Hyperkobling" xfId="161" builtinId="8" hidden="1"/>
    <cellStyle name="Hyperkobling" xfId="163" builtinId="8" hidden="1"/>
    <cellStyle name="Hyperkobling" xfId="165" builtinId="8" hidden="1"/>
    <cellStyle name="Hyperkobling" xfId="167" builtinId="8" hidden="1"/>
    <cellStyle name="Hyperkobling" xfId="169" builtinId="8" hidden="1"/>
    <cellStyle name="Hyperkobling" xfId="171" builtinId="8" hidden="1"/>
    <cellStyle name="Hyperkobling" xfId="173" builtinId="8" hidden="1"/>
    <cellStyle name="Hyperkobling" xfId="175" builtinId="8" hidden="1"/>
    <cellStyle name="Hyperkobling" xfId="177" builtinId="8" hidden="1"/>
    <cellStyle name="Hyperkobling" xfId="179" builtinId="8" hidden="1"/>
    <cellStyle name="Hyperkobling" xfId="181" builtinId="8" hidden="1"/>
    <cellStyle name="Hyperkobling" xfId="183" builtinId="8" hidden="1"/>
    <cellStyle name="Hyperkobling" xfId="185" builtinId="8" hidden="1"/>
    <cellStyle name="Hyperkobling" xfId="187" builtinId="8" hidden="1"/>
    <cellStyle name="Hyperkobling" xfId="189" builtinId="8" hidden="1"/>
    <cellStyle name="Hyperkobling" xfId="191" builtinId="8" hidden="1"/>
    <cellStyle name="Hyperkobling" xfId="193" builtinId="8" hidden="1"/>
    <cellStyle name="Hyperkobling" xfId="195" builtinId="8" hidden="1"/>
    <cellStyle name="Hyperkobling" xfId="197" builtinId="8" hidden="1"/>
    <cellStyle name="Hyperkobling" xfId="199" builtinId="8" hidden="1"/>
    <cellStyle name="Hyperkobling" xfId="201" builtinId="8" hidden="1"/>
    <cellStyle name="Hyperkobling" xfId="203" builtinId="8" hidden="1"/>
    <cellStyle name="Hyperkobling" xfId="205" builtinId="8" hidden="1"/>
    <cellStyle name="Hyperkobling" xfId="207" builtinId="8" hidden="1"/>
    <cellStyle name="Hyperkobling" xfId="209" builtinId="8" hidden="1"/>
    <cellStyle name="Hyperkobling" xfId="211" builtinId="8" hidden="1"/>
    <cellStyle name="Hyperkobling" xfId="213" builtinId="8" hidden="1"/>
    <cellStyle name="Hyperkobling" xfId="215" builtinId="8" hidden="1"/>
    <cellStyle name="Hyperkobling" xfId="217" builtinId="8" hidden="1"/>
    <cellStyle name="Hyperkobling" xfId="219" builtinId="8" hidden="1"/>
    <cellStyle name="Hyperkobling" xfId="221" builtinId="8" hidden="1"/>
    <cellStyle name="Hyperkobling" xfId="223" builtinId="8" hidden="1"/>
    <cellStyle name="Hyperkobling" xfId="225" builtinId="8" hidden="1"/>
    <cellStyle name="Hyperkobling" xfId="227" builtinId="8" hidden="1"/>
    <cellStyle name="Hyperkobling" xfId="229" builtinId="8" hidden="1"/>
    <cellStyle name="Hyperkobling" xfId="231" builtinId="8" hidden="1"/>
    <cellStyle name="Hyperkobling" xfId="233" builtinId="8" hidden="1"/>
    <cellStyle name="Hyperkobling" xfId="235" builtinId="8" hidden="1"/>
    <cellStyle name="Hyperkobling" xfId="237" builtinId="8" hidden="1"/>
    <cellStyle name="Hyperkobling" xfId="239" builtinId="8" hidden="1"/>
    <cellStyle name="Hyperkobling" xfId="241" builtinId="8" hidden="1"/>
    <cellStyle name="Hyperkobling" xfId="243" builtinId="8" hidden="1"/>
    <cellStyle name="Hyperkobling" xfId="245" builtinId="8" hidden="1"/>
    <cellStyle name="Hyperkobling" xfId="247" builtinId="8" hidden="1"/>
    <cellStyle name="Hyperkobling" xfId="249" builtinId="8" hidden="1"/>
    <cellStyle name="Hyperkobling" xfId="251" builtinId="8" hidden="1"/>
    <cellStyle name="Hyperkobling" xfId="253" builtinId="8" hidden="1"/>
    <cellStyle name="Hyperkobling" xfId="255" builtinId="8" hidden="1"/>
    <cellStyle name="Hyperkobling" xfId="257" builtinId="8" hidden="1"/>
    <cellStyle name="Hyperkobling" xfId="259" builtinId="8" hidden="1"/>
    <cellStyle name="Hyperkobling" xfId="261" builtinId="8" hidden="1"/>
    <cellStyle name="Hyperkobling" xfId="263" builtinId="8" hidden="1"/>
    <cellStyle name="Hyperkobling" xfId="265" builtinId="8" hidden="1"/>
    <cellStyle name="Hyperkobling" xfId="267" builtinId="8" hidden="1"/>
    <cellStyle name="Hyperkobling" xfId="269" builtinId="8" hidden="1"/>
    <cellStyle name="Hyperkobling" xfId="271" builtinId="8" hidden="1"/>
    <cellStyle name="Hyperkobling" xfId="273" builtinId="8" hidden="1"/>
    <cellStyle name="Hyperkobling" xfId="275" builtinId="8" hidden="1"/>
    <cellStyle name="Hyperkobling" xfId="277" builtinId="8" hidden="1"/>
    <cellStyle name="Hyperkobling" xfId="279" builtinId="8" hidden="1"/>
    <cellStyle name="Hyperkobling" xfId="281" builtinId="8" hidden="1"/>
    <cellStyle name="Hyperkobling" xfId="283" builtinId="8" hidden="1"/>
    <cellStyle name="Hyperkobling" xfId="285" builtinId="8" hidden="1"/>
    <cellStyle name="Hyperkobling" xfId="287" builtinId="8" hidden="1"/>
    <cellStyle name="Hyperkobling" xfId="289" builtinId="8" hidden="1"/>
    <cellStyle name="Hyperkobling" xfId="291" builtinId="8" hidden="1"/>
    <cellStyle name="Hyperkobling" xfId="293" builtinId="8" hidden="1"/>
    <cellStyle name="Hyperkobling" xfId="295" builtinId="8" hidden="1"/>
    <cellStyle name="Hyperkobling" xfId="297" builtinId="8" hidden="1"/>
    <cellStyle name="Hyperkobling" xfId="299" builtinId="8" hidden="1"/>
    <cellStyle name="Hyperkobling" xfId="301" builtinId="8" hidden="1"/>
    <cellStyle name="Hyperkobling" xfId="303" builtinId="8" hidden="1"/>
    <cellStyle name="Hyperkobling" xfId="305" builtinId="8" hidden="1"/>
    <cellStyle name="Hyperkobling" xfId="307" builtinId="8" hidden="1"/>
    <cellStyle name="Hyperkobling" xfId="309" builtinId="8" hidden="1"/>
    <cellStyle name="Hyperkobling" xfId="311" builtinId="8" hidden="1"/>
    <cellStyle name="Hyperkobling" xfId="313" builtinId="8" hidden="1"/>
    <cellStyle name="Hyperkobling" xfId="315" builtinId="8" hidden="1"/>
    <cellStyle name="Hyperkobling" xfId="317" builtinId="8" hidden="1"/>
    <cellStyle name="Hyperkobling" xfId="319" builtinId="8" hidden="1"/>
    <cellStyle name="Hyperkobling" xfId="321" builtinId="8" hidden="1"/>
    <cellStyle name="Hyperkobling" xfId="323" builtinId="8" hidden="1"/>
    <cellStyle name="Hyperkobling" xfId="325" builtinId="8" hidden="1"/>
    <cellStyle name="Hyperkobling" xfId="327" builtinId="8" hidden="1"/>
    <cellStyle name="Hyperkobling" xfId="329" builtinId="8" hidden="1"/>
    <cellStyle name="Hyperkobling" xfId="331" builtinId="8" hidden="1"/>
    <cellStyle name="Hyperkobling" xfId="333" builtinId="8" hidden="1"/>
    <cellStyle name="Hyperkobling" xfId="335" builtinId="8" hidden="1"/>
    <cellStyle name="Hyperkobling" xfId="337" builtinId="8" hidden="1"/>
    <cellStyle name="Hyperkobling" xfId="339" builtinId="8" hidden="1"/>
    <cellStyle name="Hyperkobling" xfId="341" builtinId="8" hidden="1"/>
    <cellStyle name="Hyperkobling" xfId="343" builtinId="8" hidden="1"/>
    <cellStyle name="Hyperkobling" xfId="345" builtinId="8" hidden="1"/>
    <cellStyle name="Hyperkobling" xfId="347" builtinId="8" hidden="1"/>
    <cellStyle name="Hyperkobling" xfId="349" builtinId="8" hidden="1"/>
    <cellStyle name="Hyperkobling" xfId="351" builtinId="8" hidden="1"/>
    <cellStyle name="Hyperkobling" xfId="353" builtinId="8" hidden="1"/>
    <cellStyle name="Hyperkobling" xfId="355" builtinId="8" hidden="1"/>
    <cellStyle name="Hyperkobling" xfId="357" builtinId="8" hidden="1"/>
    <cellStyle name="Hyperkobling" xfId="359" builtinId="8" hidden="1"/>
    <cellStyle name="Hyperkobling" xfId="361" builtinId="8" hidden="1"/>
    <cellStyle name="Hyperkobling" xfId="363" builtinId="8" hidden="1"/>
    <cellStyle name="Hyperkobling" xfId="365" builtinId="8" hidden="1"/>
    <cellStyle name="Hyperkobling" xfId="367" builtinId="8" hidden="1"/>
    <cellStyle name="Hyperkobling" xfId="369" builtinId="8" hidden="1"/>
    <cellStyle name="Hyperkobling" xfId="371" builtinId="8" hidden="1"/>
    <cellStyle name="Hyperkobling" xfId="373" builtinId="8" hidden="1"/>
    <cellStyle name="Hyperkobling" xfId="375" builtinId="8" hidden="1"/>
    <cellStyle name="Hyperkobling" xfId="377" builtinId="8" hidden="1"/>
    <cellStyle name="Hyperkobling" xfId="379" builtinId="8" hidden="1"/>
    <cellStyle name="Hyperkobling" xfId="381" builtinId="8" hidden="1"/>
    <cellStyle name="Hyperkobling" xfId="383" builtinId="8" hidden="1"/>
    <cellStyle name="Hyperkobling" xfId="385" builtinId="8" hidden="1"/>
    <cellStyle name="Hyperkobling" xfId="387" builtinId="8" hidden="1"/>
    <cellStyle name="Hyperkobling" xfId="389" builtinId="8" hidden="1"/>
    <cellStyle name="Hyperkobling" xfId="391" builtinId="8" hidden="1"/>
    <cellStyle name="Hyperkobling" xfId="393" builtinId="8" hidden="1"/>
    <cellStyle name="Hyperkobling" xfId="395" builtinId="8" hidden="1"/>
    <cellStyle name="Hyperkobling" xfId="397" builtinId="8" hidden="1"/>
    <cellStyle name="Hyperkobling" xfId="399" builtinId="8" hidden="1"/>
    <cellStyle name="Hyperkobling" xfId="401" builtinId="8" hidden="1"/>
    <cellStyle name="Hyperkobling" xfId="403" builtinId="8" hidden="1"/>
    <cellStyle name="Hyperkobling" xfId="405" builtinId="8" hidden="1"/>
    <cellStyle name="Hyperkobling" xfId="407" builtinId="8" hidden="1"/>
    <cellStyle name="Hyperkobling" xfId="409" builtinId="8" hidden="1"/>
    <cellStyle name="Hyperkobling" xfId="411" builtinId="8" hidden="1"/>
    <cellStyle name="Hyperkobling" xfId="413" builtinId="8" hidden="1"/>
    <cellStyle name="Hyperkobling" xfId="415" builtinId="8" hidden="1"/>
    <cellStyle name="Hyperkobling" xfId="417" builtinId="8" hidden="1"/>
    <cellStyle name="Hyperkobling" xfId="419" builtinId="8" hidden="1"/>
    <cellStyle name="Hyperkobling" xfId="421" builtinId="8" hidden="1"/>
    <cellStyle name="Hyperkobling" xfId="423" builtinId="8" hidden="1"/>
    <cellStyle name="Hyperkobling" xfId="425" builtinId="8" hidden="1"/>
    <cellStyle name="Hyperkobling" xfId="427" builtinId="8" hidden="1"/>
    <cellStyle name="Hyperkobling" xfId="429" builtinId="8" hidden="1"/>
    <cellStyle name="Hyperkobling" xfId="431" builtinId="8" hidden="1"/>
    <cellStyle name="Hyperkobling" xfId="433" builtinId="8" hidden="1"/>
    <cellStyle name="Hyperkobling" xfId="435" builtinId="8" hidden="1"/>
    <cellStyle name="Hyperkobling" xfId="437" builtinId="8" hidden="1"/>
    <cellStyle name="Hyperkobling" xfId="439" builtinId="8" hidden="1"/>
    <cellStyle name="Hyperkobling" xfId="441" builtinId="8" hidden="1"/>
    <cellStyle name="Hyperkobling" xfId="443" builtinId="8" hidden="1"/>
    <cellStyle name="Hyperkobling" xfId="445" builtinId="8" hidden="1"/>
    <cellStyle name="Hyperkobling" xfId="447" builtinId="8" hidden="1"/>
    <cellStyle name="Hyperkobling" xfId="449" builtinId="8" hidden="1"/>
    <cellStyle name="Hyperkobling" xfId="451" builtinId="8" hidden="1"/>
    <cellStyle name="Hyperkobling" xfId="453" builtinId="8" hidden="1"/>
    <cellStyle name="Hyperkobling" xfId="455" builtinId="8" hidden="1"/>
    <cellStyle name="Hyperkobling" xfId="457" builtinId="8" hidden="1"/>
    <cellStyle name="Hyperkobling" xfId="459" builtinId="8" hidden="1"/>
    <cellStyle name="Hyperkobling" xfId="461" builtinId="8" hidden="1"/>
    <cellStyle name="Hyperkobling" xfId="463" builtinId="8" hidden="1"/>
    <cellStyle name="Hyperkobling" xfId="465" builtinId="8" hidden="1"/>
    <cellStyle name="Hyperkobling" xfId="467" builtinId="8" hidden="1"/>
    <cellStyle name="Hyperkobling" xfId="469" builtinId="8" hidden="1"/>
    <cellStyle name="Hyperkobling" xfId="471" builtinId="8" hidden="1"/>
    <cellStyle name="Hyperkobling" xfId="473" builtinId="8" hidden="1"/>
    <cellStyle name="Hyperkobling" xfId="475" builtinId="8" hidden="1"/>
    <cellStyle name="Hyperkobling" xfId="477" builtinId="8" hidden="1"/>
    <cellStyle name="Hyperkobling" xfId="479" builtinId="8" hidden="1"/>
    <cellStyle name="Hyperkobling" xfId="481" builtinId="8" hidden="1"/>
    <cellStyle name="Hyperkobling" xfId="483" builtinId="8" hidden="1"/>
    <cellStyle name="Hyperkobling" xfId="485" builtinId="8" hidden="1"/>
    <cellStyle name="Hyperkobling" xfId="487" builtinId="8" hidden="1"/>
    <cellStyle name="Hyperkobling" xfId="489" builtinId="8" hidden="1"/>
    <cellStyle name="Hyperkobling" xfId="491" builtinId="8" hidden="1"/>
    <cellStyle name="Hyperkobling" xfId="493" builtinId="8" hidden="1"/>
    <cellStyle name="Hyperkobling" xfId="495" builtinId="8" hidden="1"/>
    <cellStyle name="Hyperkobling" xfId="497" builtinId="8" hidden="1"/>
    <cellStyle name="Hyperkobling" xfId="499" builtinId="8" hidden="1"/>
    <cellStyle name="Hyperkobling" xfId="501" builtinId="8" hidden="1"/>
    <cellStyle name="Komma" xfId="1" builtinId="3"/>
    <cellStyle name="Komma 2" xfId="3" xr:uid="{00000000-0005-0000-0000-0000F2010000}"/>
    <cellStyle name="Normal" xfId="0" builtinId="0"/>
    <cellStyle name="Normal 2" xfId="2" xr:uid="{00000000-0005-0000-0000-0000F4010000}"/>
    <cellStyle name="Prosent 2" xfId="4" xr:uid="{00000000-0005-0000-0000-0000F5010000}"/>
    <cellStyle name="Uthevingsfarge1 3" xfId="5" xr:uid="{00000000-0005-0000-0000-0000F6010000}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2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nb-NO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Kalkulasjonspriser!$A$10</c:f>
              <c:strCache>
                <c:ptCount val="1"/>
                <c:pt idx="0">
                  <c:v>Nord-Norge</c:v>
                </c:pt>
              </c:strCache>
            </c:strRef>
          </c:tx>
          <c:marker>
            <c:symbol val="none"/>
          </c:marker>
          <c:cat>
            <c:strRef>
              <c:f>Kalkulasjonspriser!$B$9:$E$9</c:f>
              <c:strCache>
                <c:ptCount val="4"/>
                <c:pt idx="0">
                  <c:v>Liten skade</c:v>
                </c:pt>
                <c:pt idx="1">
                  <c:v>Middels skade</c:v>
                </c:pt>
                <c:pt idx="2">
                  <c:v>Stor skade</c:v>
                </c:pt>
                <c:pt idx="3">
                  <c:v>Svært stor skade</c:v>
                </c:pt>
              </c:strCache>
            </c:strRef>
          </c:cat>
          <c:val>
            <c:numRef>
              <c:f>Kalkulasjonspriser!$B$10:$E$10</c:f>
              <c:numCache>
                <c:formatCode>0</c:formatCode>
                <c:ptCount val="4"/>
                <c:pt idx="0">
                  <c:v>715.29369999999994</c:v>
                </c:pt>
                <c:pt idx="1">
                  <c:v>949.10389999999995</c:v>
                </c:pt>
                <c:pt idx="2">
                  <c:v>1541.883</c:v>
                </c:pt>
                <c:pt idx="3">
                  <c:v>2223.614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5F8-465D-AE53-245BB3094214}"/>
            </c:ext>
          </c:extLst>
        </c:ser>
        <c:ser>
          <c:idx val="1"/>
          <c:order val="1"/>
          <c:tx>
            <c:strRef>
              <c:f>Kalkulasjonspriser!$A$13</c:f>
              <c:strCache>
                <c:ptCount val="1"/>
                <c:pt idx="0">
                  <c:v>Resten av Norge</c:v>
                </c:pt>
              </c:strCache>
            </c:strRef>
          </c:tx>
          <c:marker>
            <c:symbol val="none"/>
          </c:marker>
          <c:cat>
            <c:strRef>
              <c:f>Kalkulasjonspriser!$B$9:$E$9</c:f>
              <c:strCache>
                <c:ptCount val="4"/>
                <c:pt idx="0">
                  <c:v>Liten skade</c:v>
                </c:pt>
                <c:pt idx="1">
                  <c:v>Middels skade</c:v>
                </c:pt>
                <c:pt idx="2">
                  <c:v>Stor skade</c:v>
                </c:pt>
                <c:pt idx="3">
                  <c:v>Svært stor skade</c:v>
                </c:pt>
              </c:strCache>
            </c:strRef>
          </c:cat>
          <c:val>
            <c:numRef>
              <c:f>Kalkulasjonspriser!$B$13:$E$13</c:f>
              <c:numCache>
                <c:formatCode>0</c:formatCode>
                <c:ptCount val="4"/>
                <c:pt idx="0">
                  <c:v>635.75580000000002</c:v>
                </c:pt>
                <c:pt idx="1">
                  <c:v>849.24869999999999</c:v>
                </c:pt>
                <c:pt idx="2">
                  <c:v>1227.6210000000001</c:v>
                </c:pt>
                <c:pt idx="3">
                  <c:v>1795.076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5F8-465D-AE53-245BB30942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2111127912"/>
        <c:axId val="-2019805304"/>
      </c:lineChart>
      <c:catAx>
        <c:axId val="-2111127912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-2019805304"/>
        <c:crosses val="autoZero"/>
        <c:auto val="1"/>
        <c:lblAlgn val="ctr"/>
        <c:lblOffset val="100"/>
        <c:noMultiLvlLbl val="0"/>
      </c:catAx>
      <c:valAx>
        <c:axId val="-2019805304"/>
        <c:scaling>
          <c:orientation val="minMax"/>
        </c:scaling>
        <c:delete val="0"/>
        <c:axPos val="l"/>
        <c:majorGridlines/>
        <c:numFmt formatCode="0" sourceLinked="1"/>
        <c:majorTickMark val="out"/>
        <c:minorTickMark val="none"/>
        <c:tickLblPos val="nextTo"/>
        <c:crossAx val="-21111279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1" l="0.75" r="0.75" t="1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nb-NO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'Sensitivitet Raftsundet'!$C$217</c:f>
              <c:strCache>
                <c:ptCount val="1"/>
                <c:pt idx="0">
                  <c:v>Nåverdi</c:v>
                </c:pt>
              </c:strCache>
            </c:strRef>
          </c:tx>
          <c:invertIfNegative val="0"/>
          <c:cat>
            <c:strRef>
              <c:f>'Sensitivitet Raftsundet'!$B$218:$B$220</c:f>
              <c:strCache>
                <c:ptCount val="3"/>
                <c:pt idx="0">
                  <c:v>Referanse</c:v>
                </c:pt>
                <c:pt idx="1">
                  <c:v>S1: Sårbarhetsvurdering</c:v>
                </c:pt>
                <c:pt idx="2">
                  <c:v>S2: Berørt befolkning</c:v>
                </c:pt>
              </c:strCache>
            </c:strRef>
          </c:cat>
          <c:val>
            <c:numRef>
              <c:f>'Sensitivitet Raftsundet'!$C$218:$C$220</c:f>
              <c:numCache>
                <c:formatCode>0</c:formatCode>
                <c:ptCount val="3"/>
                <c:pt idx="0">
                  <c:v>52.777671398136299</c:v>
                </c:pt>
                <c:pt idx="1">
                  <c:v>34.512492188628833</c:v>
                </c:pt>
                <c:pt idx="2">
                  <c:v>152.43466722373614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96-4307-BE41-09B4C23504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-2112282616"/>
        <c:axId val="-2112221624"/>
      </c:barChart>
      <c:catAx>
        <c:axId val="-2112282616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-2112221624"/>
        <c:crosses val="autoZero"/>
        <c:auto val="1"/>
        <c:lblAlgn val="ctr"/>
        <c:lblOffset val="100"/>
        <c:noMultiLvlLbl val="0"/>
      </c:catAx>
      <c:valAx>
        <c:axId val="-2112221624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Millioner kroner</a:t>
                </a:r>
              </a:p>
            </c:rich>
          </c:tx>
          <c:overlay val="0"/>
        </c:title>
        <c:numFmt formatCode="0" sourceLinked="1"/>
        <c:majorTickMark val="out"/>
        <c:minorTickMark val="none"/>
        <c:tickLblPos val="nextTo"/>
        <c:crossAx val="-21122826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1" l="0.75" r="0.75" t="1" header="0.5" footer="0.5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nb-NO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'Sensitivitet Kragerø'!$C$254</c:f>
              <c:strCache>
                <c:ptCount val="1"/>
                <c:pt idx="0">
                  <c:v>Nåverdi</c:v>
                </c:pt>
              </c:strCache>
            </c:strRef>
          </c:tx>
          <c:invertIfNegative val="0"/>
          <c:cat>
            <c:strRef>
              <c:f>'Sensitivitet Kragerø'!$B$255:$B$257</c:f>
              <c:strCache>
                <c:ptCount val="3"/>
                <c:pt idx="0">
                  <c:v>Referanse</c:v>
                </c:pt>
                <c:pt idx="1">
                  <c:v>S1: Realprisjustering</c:v>
                </c:pt>
                <c:pt idx="2">
                  <c:v>S2: Tiltakseffektivitet</c:v>
                </c:pt>
              </c:strCache>
            </c:strRef>
          </c:cat>
          <c:val>
            <c:numRef>
              <c:f>'Sensitivitet Kragerø'!$C$255:$C$257</c:f>
              <c:numCache>
                <c:formatCode>0.00</c:formatCode>
                <c:ptCount val="3"/>
                <c:pt idx="0">
                  <c:v>2.9223446290779824</c:v>
                </c:pt>
                <c:pt idx="1">
                  <c:v>3.2177838655173536</c:v>
                </c:pt>
                <c:pt idx="2">
                  <c:v>3.5068135548935793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1E2-433D-BC5D-A22771AD5C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-2066494024"/>
        <c:axId val="-2112713192"/>
      </c:barChart>
      <c:catAx>
        <c:axId val="-2066494024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-2112713192"/>
        <c:crosses val="autoZero"/>
        <c:auto val="1"/>
        <c:lblAlgn val="ctr"/>
        <c:lblOffset val="100"/>
        <c:noMultiLvlLbl val="0"/>
      </c:catAx>
      <c:valAx>
        <c:axId val="-2112713192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Millioner kroner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-20664940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1" l="0.75" r="0.75" t="1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742950</xdr:colOff>
      <xdr:row>1</xdr:row>
      <xdr:rowOff>152400</xdr:rowOff>
    </xdr:from>
    <xdr:to>
      <xdr:col>3</xdr:col>
      <xdr:colOff>680579</xdr:colOff>
      <xdr:row>5</xdr:row>
      <xdr:rowOff>149225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3850" y="317500"/>
          <a:ext cx="890129" cy="7715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127000</xdr:colOff>
      <xdr:row>3</xdr:row>
      <xdr:rowOff>50800</xdr:rowOff>
    </xdr:from>
    <xdr:to>
      <xdr:col>11</xdr:col>
      <xdr:colOff>88900</xdr:colOff>
      <xdr:row>14</xdr:row>
      <xdr:rowOff>107950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12</xdr:col>
      <xdr:colOff>279400</xdr:colOff>
      <xdr:row>3</xdr:row>
      <xdr:rowOff>12700</xdr:rowOff>
    </xdr:from>
    <xdr:to>
      <xdr:col>17</xdr:col>
      <xdr:colOff>286235</xdr:colOff>
      <xdr:row>28</xdr:row>
      <xdr:rowOff>182880</xdr:rowOff>
    </xdr:to>
    <xdr:pic>
      <xdr:nvPicPr>
        <xdr:cNvPr id="3" name="Picture 2" descr="Fylkeskart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00" y="812800"/>
          <a:ext cx="4655035" cy="49326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114300</xdr:colOff>
      <xdr:row>26</xdr:row>
      <xdr:rowOff>104594</xdr:rowOff>
    </xdr:from>
    <xdr:to>
      <xdr:col>17</xdr:col>
      <xdr:colOff>494039</xdr:colOff>
      <xdr:row>41</xdr:row>
      <xdr:rowOff>170373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96300" y="4727394"/>
          <a:ext cx="3681739" cy="2732779"/>
        </a:xfrm>
        <a:prstGeom prst="rect">
          <a:avLst/>
        </a:prstGeom>
      </xdr:spPr>
    </xdr:pic>
    <xdr:clientData/>
  </xdr:twoCellAnchor>
  <xdr:twoCellAnchor editAs="oneCell">
    <xdr:from>
      <xdr:col>16</xdr:col>
      <xdr:colOff>393993</xdr:colOff>
      <xdr:row>41</xdr:row>
      <xdr:rowOff>26863</xdr:rowOff>
    </xdr:from>
    <xdr:to>
      <xdr:col>20</xdr:col>
      <xdr:colOff>388620</xdr:colOff>
      <xdr:row>50</xdr:row>
      <xdr:rowOff>15600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17593" y="7316663"/>
          <a:ext cx="2636227" cy="1588937"/>
        </a:xfrm>
        <a:prstGeom prst="rect">
          <a:avLst/>
        </a:prstGeom>
      </xdr:spPr>
    </xdr:pic>
    <xdr:clientData/>
  </xdr:twoCellAnchor>
  <xdr:twoCellAnchor editAs="oneCell">
    <xdr:from>
      <xdr:col>17</xdr:col>
      <xdr:colOff>9524</xdr:colOff>
      <xdr:row>23</xdr:row>
      <xdr:rowOff>142872</xdr:rowOff>
    </xdr:from>
    <xdr:to>
      <xdr:col>20</xdr:col>
      <xdr:colOff>160724</xdr:colOff>
      <xdr:row>38</xdr:row>
      <xdr:rowOff>121669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693524" y="4232272"/>
          <a:ext cx="2132400" cy="2645797"/>
        </a:xfrm>
        <a:prstGeom prst="rect">
          <a:avLst/>
        </a:prstGeom>
      </xdr:spPr>
    </xdr:pic>
    <xdr:clientData/>
  </xdr:twoCellAnchor>
  <xdr:twoCellAnchor editAs="oneCell">
    <xdr:from>
      <xdr:col>12</xdr:col>
      <xdr:colOff>361950</xdr:colOff>
      <xdr:row>42</xdr:row>
      <xdr:rowOff>10558</xdr:rowOff>
    </xdr:from>
    <xdr:to>
      <xdr:col>16</xdr:col>
      <xdr:colOff>322789</xdr:colOff>
      <xdr:row>51</xdr:row>
      <xdr:rowOff>758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43950" y="7478158"/>
          <a:ext cx="2602439" cy="1590400"/>
        </a:xfrm>
        <a:prstGeom prst="rect">
          <a:avLst/>
        </a:prstGeom>
      </xdr:spPr>
    </xdr:pic>
    <xdr:clientData/>
  </xdr:twoCellAnchor>
  <xdr:twoCellAnchor editAs="oneCell">
    <xdr:from>
      <xdr:col>9</xdr:col>
      <xdr:colOff>257174</xdr:colOff>
      <xdr:row>32</xdr:row>
      <xdr:rowOff>180974</xdr:rowOff>
    </xdr:from>
    <xdr:to>
      <xdr:col>12</xdr:col>
      <xdr:colOff>313124</xdr:colOff>
      <xdr:row>47</xdr:row>
      <xdr:rowOff>171420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94474" y="5870574"/>
          <a:ext cx="2100650" cy="2657446"/>
        </a:xfrm>
        <a:prstGeom prst="rect">
          <a:avLst/>
        </a:prstGeom>
      </xdr:spPr>
    </xdr:pic>
    <xdr:clientData/>
  </xdr:twoCellAnchor>
  <xdr:twoCellAnchor editAs="oneCell">
    <xdr:from>
      <xdr:col>9</xdr:col>
      <xdr:colOff>371476</xdr:colOff>
      <xdr:row>17</xdr:row>
      <xdr:rowOff>123826</xdr:rowOff>
    </xdr:from>
    <xdr:to>
      <xdr:col>12</xdr:col>
      <xdr:colOff>427426</xdr:colOff>
      <xdr:row>32</xdr:row>
      <xdr:rowOff>109785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08776" y="3146426"/>
          <a:ext cx="2100650" cy="2652959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133350</xdr:colOff>
      <xdr:row>0</xdr:row>
      <xdr:rowOff>183450</xdr:rowOff>
    </xdr:from>
    <xdr:to>
      <xdr:col>23</xdr:col>
      <xdr:colOff>441740</xdr:colOff>
      <xdr:row>15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515350" y="183450"/>
          <a:ext cx="7572790" cy="26264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342900</xdr:colOff>
      <xdr:row>216</xdr:row>
      <xdr:rowOff>31750</xdr:rowOff>
    </xdr:from>
    <xdr:to>
      <xdr:col>8</xdr:col>
      <xdr:colOff>330200</xdr:colOff>
      <xdr:row>230</xdr:row>
      <xdr:rowOff>107950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342900</xdr:colOff>
      <xdr:row>253</xdr:row>
      <xdr:rowOff>31750</xdr:rowOff>
    </xdr:from>
    <xdr:to>
      <xdr:col>8</xdr:col>
      <xdr:colOff>330200</xdr:colOff>
      <xdr:row>267</xdr:row>
      <xdr:rowOff>107950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Volumes/felles/1.2%20P&#229;g&#229;ende%20prosjekter/Hovedstudie%20Kystverket,%20HLI,%20KMA,%20SSK/9.%20Metodikk%20for%20bruk/Eksempler/S&#216;A%20Gr&#248;t&#248;yleia%20(endelig%20versjon)%20(rev%201809)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1.2%20P&#229;g&#229;ende%20prosjekter/Kystverket%20rammeavtale/2%20-%20P&#229;g&#229;ende%20prosjekter/Siste%20versjon%20av%20KVIRK!/v1.05/KVIRK%20v1.05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lbeskrivelse"/>
      <sheetName val="Resultatark"/>
      <sheetName val="Hovedberegning"/>
      <sheetName val="3% kalkulasjonsrente"/>
      <sheetName val="5% kalkulasjonsrente"/>
      <sheetName val="0,3% reallønnsvekst"/>
      <sheetName val="2,3% reallønnsvekst"/>
      <sheetName val="100 år levetid"/>
      <sheetName val="25% høyere i-kostnader"/>
      <sheetName val="25% lavere i-kostnad"/>
      <sheetName val="10% mindre trafikk"/>
      <sheetName val="10% mer trafikk"/>
      <sheetName val="Lavt antall som endrer rutevalg"/>
      <sheetName val="Høyt antall som endrer rutevalg"/>
      <sheetName val="Break even i-kost"/>
      <sheetName val="Kostnader 1 - Invest og drift"/>
      <sheetName val="Nytte 1 - Endret rutevalg"/>
      <sheetName val="Nytte 2 - Spart tid"/>
      <sheetName val="Nytte 3 - Skipsulykker"/>
      <sheetName val="Nytte 3 - Lav og Høy"/>
      <sheetName val="Nytte 4 - Last og redning"/>
      <sheetName val="Nytte 5 - Oljeutslipp"/>
      <sheetName val="Indekser"/>
      <sheetName val="Farledsnormalen"/>
      <sheetName val="Om Vista Analys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>
        <row r="8">
          <cell r="CP8">
            <v>0.53400000000000003</v>
          </cell>
        </row>
        <row r="9">
          <cell r="CP9">
            <v>69076.180677221098</v>
          </cell>
        </row>
      </sheetData>
      <sheetData sheetId="17">
        <row r="6">
          <cell r="E6">
            <v>0.33333333333333331</v>
          </cell>
        </row>
        <row r="7">
          <cell r="E7">
            <v>0.5</v>
          </cell>
        </row>
        <row r="8">
          <cell r="E8">
            <v>0.66666666666666663</v>
          </cell>
        </row>
        <row r="35">
          <cell r="BR35">
            <v>772198.56046535471</v>
          </cell>
        </row>
      </sheetData>
      <sheetData sheetId="18">
        <row r="3">
          <cell r="BY3">
            <v>1.0669999999999999</v>
          </cell>
        </row>
        <row r="6">
          <cell r="CD6">
            <v>0.42149999999999999</v>
          </cell>
          <cell r="CX6">
            <v>0.42730000000000001</v>
          </cell>
        </row>
        <row r="7">
          <cell r="CD7">
            <v>2.3744000000000001</v>
          </cell>
          <cell r="CX7">
            <v>2.5249999999999999</v>
          </cell>
        </row>
        <row r="54">
          <cell r="E54">
            <v>-415813.37467514514</v>
          </cell>
        </row>
        <row r="55">
          <cell r="E55">
            <v>0.27693708667790246</v>
          </cell>
        </row>
      </sheetData>
      <sheetData sheetId="19"/>
      <sheetData sheetId="20"/>
      <sheetData sheetId="21"/>
      <sheetData sheetId="22"/>
      <sheetData sheetId="23"/>
      <sheetData sheetId="24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eskrivelse av rammeverket"/>
      <sheetName val="Prosjektark - Fiskerihavntiltak"/>
      <sheetName val="Prosjektark - Farledstiltak"/>
      <sheetName val="Prosjektark - kombinerte tiltak"/>
      <sheetName val="Beregning - nåverdi"/>
      <sheetName val="Nyttige figurer"/>
      <sheetName val="Beregningsforutsetninger"/>
      <sheetName val="Inndata nytte - Fiskerihavn"/>
      <sheetName val="Inndata nytte - Farled"/>
      <sheetName val="Inndata - Kostnader"/>
      <sheetName val="Inndata - Ikke-prissatte"/>
      <sheetName val="Beregning - kr per time"/>
      <sheetName val="Beregning - kr per km"/>
      <sheetName val="Beregning - fiskefartøy"/>
      <sheetName val="Beregning - eiendom"/>
      <sheetName val="Beregning vedl. og rein."/>
      <sheetName val="Beregning av indekser"/>
      <sheetName val="Diverse"/>
    </sheetNames>
    <sheetDataSet>
      <sheetData sheetId="0"/>
      <sheetData sheetId="1"/>
      <sheetData sheetId="2"/>
      <sheetData sheetId="3"/>
      <sheetData sheetId="4"/>
      <sheetData sheetId="5"/>
      <sheetData sheetId="6">
        <row r="9">
          <cell r="D9">
            <v>2015</v>
          </cell>
        </row>
      </sheetData>
      <sheetData sheetId="7">
        <row r="56">
          <cell r="G56" t="str">
            <v>Kroner per km</v>
          </cell>
        </row>
        <row r="297">
          <cell r="E297">
            <v>0</v>
          </cell>
        </row>
        <row r="299">
          <cell r="E299">
            <v>0</v>
          </cell>
        </row>
      </sheetData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4"/>
  </sheetPr>
  <dimension ref="B3:B4"/>
  <sheetViews>
    <sheetView showGridLines="0" workbookViewId="0">
      <selection activeCell="B16" sqref="B16"/>
    </sheetView>
  </sheetViews>
  <sheetFormatPr baseColWidth="10" defaultColWidth="12.5" defaultRowHeight="14" x14ac:dyDescent="0.3"/>
  <cols>
    <col min="1" max="1" width="12.5" style="2"/>
    <col min="2" max="2" width="98.58203125" style="2" customWidth="1"/>
    <col min="3" max="16384" width="12.5" style="2"/>
  </cols>
  <sheetData>
    <row r="3" spans="2:2" ht="22.5" x14ac:dyDescent="0.45">
      <c r="B3" s="1" t="s">
        <v>237</v>
      </c>
    </row>
    <row r="4" spans="2:2" x14ac:dyDescent="0.3">
      <c r="B4" s="3"/>
    </row>
  </sheetData>
  <pageMargins left="0.7" right="0.7" top="0.75" bottom="0.75" header="0.3" footer="0.3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B103"/>
  <sheetViews>
    <sheetView topLeftCell="A4" workbookViewId="0">
      <selection activeCell="L60" sqref="L60"/>
    </sheetView>
  </sheetViews>
  <sheetFormatPr baseColWidth="10" defaultColWidth="11" defaultRowHeight="15.5" x14ac:dyDescent="0.35"/>
  <cols>
    <col min="1" max="1" width="16.58203125" customWidth="1"/>
    <col min="2" max="2" width="14" customWidth="1"/>
    <col min="3" max="3" width="13.08203125" customWidth="1"/>
    <col min="4" max="4" width="14.83203125" customWidth="1"/>
    <col min="5" max="5" width="13.83203125" customWidth="1"/>
    <col min="6" max="6" width="17.08203125" customWidth="1"/>
    <col min="7" max="7" width="14" bestFit="1" customWidth="1"/>
    <col min="8" max="8" width="13" customWidth="1"/>
    <col min="9" max="9" width="15" customWidth="1"/>
    <col min="10" max="10" width="15.5" customWidth="1"/>
    <col min="11" max="12" width="12.5" bestFit="1" customWidth="1"/>
    <col min="13" max="14" width="14" bestFit="1" customWidth="1"/>
  </cols>
  <sheetData>
    <row r="1" spans="1:21" ht="33.5" x14ac:dyDescent="0.75">
      <c r="A1" s="97" t="s">
        <v>133</v>
      </c>
    </row>
    <row r="2" spans="1:21" x14ac:dyDescent="0.35">
      <c r="E2" s="106"/>
    </row>
    <row r="3" spans="1:21" x14ac:dyDescent="0.35">
      <c r="A3" t="s">
        <v>134</v>
      </c>
      <c r="R3" s="66"/>
    </row>
    <row r="4" spans="1:21" x14ac:dyDescent="0.35">
      <c r="A4" t="s">
        <v>135</v>
      </c>
    </row>
    <row r="7" spans="1:21" x14ac:dyDescent="0.35">
      <c r="A7" s="66" t="s">
        <v>136</v>
      </c>
    </row>
    <row r="9" spans="1:21" x14ac:dyDescent="0.35">
      <c r="A9" s="129" t="s">
        <v>178</v>
      </c>
      <c r="B9" s="130" t="s">
        <v>120</v>
      </c>
      <c r="C9" s="130" t="s">
        <v>122</v>
      </c>
      <c r="D9" s="130" t="s">
        <v>123</v>
      </c>
      <c r="E9" s="130" t="s">
        <v>125</v>
      </c>
      <c r="F9" s="198"/>
    </row>
    <row r="10" spans="1:21" x14ac:dyDescent="0.35">
      <c r="A10" s="131" t="s">
        <v>137</v>
      </c>
      <c r="B10" s="197">
        <v>715.29369999999994</v>
      </c>
      <c r="C10" s="197">
        <v>949.10389999999995</v>
      </c>
      <c r="D10" s="197">
        <v>1541.883</v>
      </c>
      <c r="E10" s="197">
        <v>2223.614</v>
      </c>
      <c r="F10" s="197"/>
      <c r="S10" s="110"/>
      <c r="T10" s="108"/>
      <c r="U10" s="108"/>
    </row>
    <row r="11" spans="1:21" x14ac:dyDescent="0.35">
      <c r="A11" t="s">
        <v>270</v>
      </c>
      <c r="B11" t="s">
        <v>266</v>
      </c>
      <c r="C11" t="s">
        <v>267</v>
      </c>
      <c r="D11" t="s">
        <v>268</v>
      </c>
      <c r="E11" t="s">
        <v>269</v>
      </c>
      <c r="S11" s="108"/>
      <c r="T11" s="113"/>
      <c r="U11" s="108"/>
    </row>
    <row r="12" spans="1:21" x14ac:dyDescent="0.35">
      <c r="A12" s="132"/>
      <c r="B12" s="129"/>
      <c r="C12" s="129"/>
      <c r="D12" s="129"/>
      <c r="E12" s="129"/>
      <c r="S12" s="108"/>
      <c r="T12" s="113"/>
      <c r="U12" s="108"/>
    </row>
    <row r="13" spans="1:21" x14ac:dyDescent="0.35">
      <c r="A13" s="133" t="s">
        <v>138</v>
      </c>
      <c r="B13" s="197">
        <v>635.75580000000002</v>
      </c>
      <c r="C13" s="197">
        <v>849.24869999999999</v>
      </c>
      <c r="D13" s="197">
        <v>1227.6210000000001</v>
      </c>
      <c r="E13" s="197">
        <v>1795.076</v>
      </c>
      <c r="F13" s="197"/>
      <c r="S13" s="108"/>
      <c r="T13" s="113"/>
      <c r="U13" s="108"/>
    </row>
    <row r="14" spans="1:21" x14ac:dyDescent="0.35">
      <c r="A14" s="145" t="s">
        <v>271</v>
      </c>
      <c r="B14" t="s">
        <v>139</v>
      </c>
      <c r="C14" t="s">
        <v>140</v>
      </c>
      <c r="D14" t="s">
        <v>141</v>
      </c>
      <c r="E14" t="s">
        <v>142</v>
      </c>
      <c r="S14" s="108"/>
      <c r="T14" s="113"/>
      <c r="U14" s="108"/>
    </row>
    <row r="15" spans="1:21" x14ac:dyDescent="0.35">
      <c r="A15" s="129"/>
      <c r="B15" s="129"/>
      <c r="C15" s="129"/>
      <c r="D15" s="129"/>
      <c r="E15" s="129"/>
      <c r="S15" s="108"/>
      <c r="T15" s="114"/>
      <c r="U15" s="108"/>
    </row>
    <row r="17" spans="1:54" x14ac:dyDescent="0.35">
      <c r="A17" t="s">
        <v>143</v>
      </c>
    </row>
    <row r="18" spans="1:54" x14ac:dyDescent="0.35">
      <c r="A18" t="s">
        <v>144</v>
      </c>
      <c r="S18" s="66"/>
      <c r="T18" s="115"/>
      <c r="U18" s="66"/>
      <c r="V18" s="115"/>
      <c r="W18" s="66"/>
      <c r="X18" s="115"/>
      <c r="Y18" s="66"/>
      <c r="Z18" s="115"/>
      <c r="AA18" s="66"/>
      <c r="AB18" s="115"/>
      <c r="AC18" s="66"/>
      <c r="AD18" s="115"/>
      <c r="AE18" s="66"/>
      <c r="AF18" s="115"/>
      <c r="AG18" s="66"/>
      <c r="AH18" s="115"/>
      <c r="AI18" s="66"/>
      <c r="AJ18" s="115"/>
      <c r="AK18" s="66"/>
      <c r="AL18" s="115"/>
      <c r="AM18" s="66"/>
      <c r="AN18" s="115"/>
      <c r="AO18" s="66"/>
      <c r="AP18" s="115"/>
      <c r="AQ18" s="66"/>
      <c r="AR18" s="115"/>
      <c r="AS18" s="66"/>
      <c r="AT18" s="115"/>
      <c r="AU18" s="66"/>
      <c r="AV18" s="115"/>
      <c r="AW18" s="66"/>
      <c r="AX18" s="115"/>
      <c r="AY18" s="66"/>
      <c r="AZ18" s="115"/>
      <c r="BA18" s="66"/>
      <c r="BB18" s="115"/>
    </row>
    <row r="19" spans="1:54" x14ac:dyDescent="0.35">
      <c r="G19" s="191" t="s">
        <v>145</v>
      </c>
      <c r="H19" s="190" t="s">
        <v>146</v>
      </c>
      <c r="I19" s="189"/>
      <c r="J19" s="189"/>
      <c r="K19" s="119"/>
      <c r="L19" s="188"/>
      <c r="S19" s="107"/>
      <c r="T19" s="107"/>
      <c r="U19" s="107"/>
      <c r="V19" s="107"/>
      <c r="W19" s="107"/>
      <c r="X19" s="107"/>
      <c r="Y19" s="107"/>
      <c r="Z19" s="107"/>
      <c r="AA19" s="107"/>
      <c r="AB19" s="107"/>
      <c r="AC19" s="107"/>
      <c r="AD19" s="107"/>
      <c r="AE19" s="107"/>
      <c r="AF19" s="107"/>
      <c r="AG19" s="107"/>
      <c r="AH19" s="107"/>
      <c r="AI19" s="107"/>
      <c r="AJ19" s="107"/>
      <c r="AK19" s="107"/>
      <c r="AL19" s="107"/>
      <c r="AM19" s="107"/>
      <c r="AN19" s="107"/>
      <c r="AO19" s="107"/>
      <c r="AP19" s="107"/>
      <c r="AQ19" s="107"/>
      <c r="AR19" s="107"/>
      <c r="AS19" s="107"/>
      <c r="AT19" s="107"/>
      <c r="AU19" s="107"/>
      <c r="AV19" s="107"/>
      <c r="AW19" s="107"/>
      <c r="AX19" s="107"/>
      <c r="AY19" s="107"/>
      <c r="AZ19" s="107"/>
      <c r="BA19" s="107"/>
      <c r="BB19" s="107"/>
    </row>
    <row r="20" spans="1:54" x14ac:dyDescent="0.35">
      <c r="B20" s="134" t="s">
        <v>147</v>
      </c>
      <c r="C20" s="66" t="s">
        <v>148</v>
      </c>
      <c r="D20" s="66" t="s">
        <v>236</v>
      </c>
      <c r="G20" s="135" t="s">
        <v>120</v>
      </c>
      <c r="H20" s="136" t="s">
        <v>149</v>
      </c>
      <c r="I20" s="136"/>
      <c r="J20" s="136"/>
      <c r="K20" s="136"/>
      <c r="L20" s="137"/>
    </row>
    <row r="21" spans="1:54" x14ac:dyDescent="0.35">
      <c r="A21" s="66" t="s">
        <v>150</v>
      </c>
      <c r="C21">
        <v>2.1</v>
      </c>
      <c r="G21" s="135" t="s">
        <v>122</v>
      </c>
      <c r="H21" s="136" t="s">
        <v>149</v>
      </c>
      <c r="I21" s="136"/>
      <c r="J21" s="136"/>
      <c r="K21" s="136"/>
      <c r="L21" s="137"/>
    </row>
    <row r="22" spans="1:54" x14ac:dyDescent="0.35">
      <c r="A22" s="133" t="s">
        <v>151</v>
      </c>
      <c r="B22" s="185">
        <v>289867</v>
      </c>
      <c r="C22" s="185"/>
      <c r="D22" s="185">
        <f t="shared" ref="D22:D40" si="0">B22/$C$21</f>
        <v>138031.90476190476</v>
      </c>
      <c r="G22" s="135" t="s">
        <v>123</v>
      </c>
      <c r="H22" s="136" t="s">
        <v>152</v>
      </c>
      <c r="I22" s="136"/>
      <c r="J22" s="136"/>
      <c r="K22" s="136"/>
      <c r="L22" s="137"/>
    </row>
    <row r="23" spans="1:54" x14ac:dyDescent="0.35">
      <c r="A23" s="133" t="s">
        <v>153</v>
      </c>
      <c r="B23" s="185">
        <v>594533</v>
      </c>
      <c r="C23" s="185"/>
      <c r="D23" s="185">
        <f t="shared" si="0"/>
        <v>283110.95238095237</v>
      </c>
      <c r="G23" s="135" t="s">
        <v>125</v>
      </c>
      <c r="H23" s="136" t="s">
        <v>152</v>
      </c>
      <c r="I23" s="136"/>
      <c r="J23" s="136"/>
      <c r="K23" s="136"/>
      <c r="L23" s="137"/>
    </row>
    <row r="24" spans="1:54" x14ac:dyDescent="0.35">
      <c r="A24" s="133" t="s">
        <v>154</v>
      </c>
      <c r="B24" s="185">
        <v>658390</v>
      </c>
      <c r="C24" s="185"/>
      <c r="D24" s="185">
        <f t="shared" si="0"/>
        <v>313519.04761904763</v>
      </c>
      <c r="G24" s="135"/>
      <c r="H24" s="136"/>
      <c r="I24" s="136"/>
      <c r="J24" s="136"/>
      <c r="K24" s="136"/>
      <c r="L24" s="137"/>
    </row>
    <row r="25" spans="1:54" x14ac:dyDescent="0.35">
      <c r="A25" s="133" t="s">
        <v>155</v>
      </c>
      <c r="B25" s="185">
        <v>195356</v>
      </c>
      <c r="C25" s="185"/>
      <c r="D25" s="185">
        <f t="shared" si="0"/>
        <v>93026.666666666657</v>
      </c>
      <c r="G25" s="139"/>
      <c r="H25" s="136"/>
      <c r="I25" s="136"/>
      <c r="J25" s="136"/>
      <c r="K25" s="136"/>
      <c r="L25" s="137"/>
    </row>
    <row r="26" spans="1:54" x14ac:dyDescent="0.35">
      <c r="A26" s="133" t="s">
        <v>156</v>
      </c>
      <c r="B26" s="185">
        <v>188953</v>
      </c>
      <c r="C26" s="185"/>
      <c r="D26" s="185">
        <f t="shared" si="0"/>
        <v>89977.619047619039</v>
      </c>
      <c r="G26" s="135"/>
      <c r="H26" s="136"/>
      <c r="I26" s="136"/>
      <c r="J26" s="136"/>
      <c r="K26" s="136"/>
      <c r="L26" s="137"/>
    </row>
    <row r="27" spans="1:54" x14ac:dyDescent="0.35">
      <c r="A27" s="133" t="s">
        <v>157</v>
      </c>
      <c r="B27" s="185">
        <v>277684</v>
      </c>
      <c r="C27" s="185"/>
      <c r="D27" s="185">
        <f t="shared" si="0"/>
        <v>132230.47619047618</v>
      </c>
      <c r="G27" s="135"/>
      <c r="H27" s="136"/>
      <c r="I27" s="136"/>
      <c r="J27" s="136"/>
      <c r="K27" s="136"/>
      <c r="L27" s="137"/>
    </row>
    <row r="28" spans="1:54" x14ac:dyDescent="0.35">
      <c r="A28" s="133" t="s">
        <v>158</v>
      </c>
      <c r="B28" s="185">
        <v>244967</v>
      </c>
      <c r="C28" s="185"/>
      <c r="D28" s="185">
        <f t="shared" si="0"/>
        <v>116650.95238095238</v>
      </c>
      <c r="G28" s="135"/>
      <c r="H28" s="136"/>
      <c r="I28" s="136"/>
      <c r="J28" s="136"/>
      <c r="K28" s="136"/>
      <c r="L28" s="137"/>
    </row>
    <row r="29" spans="1:54" x14ac:dyDescent="0.35">
      <c r="A29" s="133" t="s">
        <v>159</v>
      </c>
      <c r="B29" s="185">
        <v>172494</v>
      </c>
      <c r="C29" s="185"/>
      <c r="D29" s="185">
        <f t="shared" si="0"/>
        <v>82140</v>
      </c>
      <c r="G29" s="187"/>
      <c r="H29" s="129"/>
      <c r="I29" s="129"/>
      <c r="J29" s="129"/>
      <c r="K29" s="129"/>
      <c r="L29" s="186"/>
    </row>
    <row r="30" spans="1:54" x14ac:dyDescent="0.35">
      <c r="A30" s="133" t="s">
        <v>160</v>
      </c>
      <c r="B30" s="185">
        <v>115785</v>
      </c>
      <c r="C30" s="185"/>
      <c r="D30" s="185">
        <f t="shared" si="0"/>
        <v>55135.714285714283</v>
      </c>
      <c r="G30" s="136"/>
      <c r="H30" s="136"/>
      <c r="I30" s="136"/>
      <c r="J30" s="136"/>
      <c r="K30" s="136"/>
      <c r="L30" s="136"/>
    </row>
    <row r="31" spans="1:54" x14ac:dyDescent="0.35">
      <c r="A31" s="133" t="s">
        <v>161</v>
      </c>
      <c r="B31" s="185">
        <v>182701</v>
      </c>
      <c r="C31" s="185"/>
      <c r="D31" s="185">
        <f t="shared" si="0"/>
        <v>87000.476190476184</v>
      </c>
      <c r="G31" s="136"/>
      <c r="H31" s="136"/>
      <c r="I31" s="136"/>
      <c r="J31" s="136"/>
      <c r="K31" s="136"/>
      <c r="L31" s="136"/>
    </row>
    <row r="32" spans="1:54" x14ac:dyDescent="0.35">
      <c r="A32" s="133" t="s">
        <v>162</v>
      </c>
      <c r="B32" s="185">
        <v>470175</v>
      </c>
      <c r="C32" s="185"/>
      <c r="D32" s="185">
        <f t="shared" si="0"/>
        <v>223892.85714285713</v>
      </c>
      <c r="G32" s="136"/>
      <c r="H32" s="136"/>
      <c r="I32" s="136"/>
      <c r="J32" s="136"/>
      <c r="K32" s="136"/>
      <c r="L32" s="136"/>
    </row>
    <row r="33" spans="1:54" x14ac:dyDescent="0.35">
      <c r="A33" s="133" t="s">
        <v>163</v>
      </c>
      <c r="B33" s="185">
        <v>516497</v>
      </c>
      <c r="C33" s="185"/>
      <c r="D33" s="185">
        <f t="shared" si="0"/>
        <v>245950.95238095237</v>
      </c>
      <c r="G33" s="140"/>
      <c r="H33" s="136"/>
      <c r="I33" s="136"/>
      <c r="J33" s="136"/>
      <c r="K33" s="136"/>
      <c r="L33" s="136"/>
    </row>
    <row r="34" spans="1:54" x14ac:dyDescent="0.35">
      <c r="A34" s="133" t="s">
        <v>164</v>
      </c>
      <c r="B34" s="185">
        <v>109530</v>
      </c>
      <c r="C34" s="185"/>
      <c r="D34" s="185">
        <f t="shared" si="0"/>
        <v>52157.142857142855</v>
      </c>
      <c r="G34" s="136"/>
      <c r="H34" s="136"/>
      <c r="I34" s="136"/>
      <c r="J34" s="136"/>
      <c r="K34" s="136"/>
      <c r="L34" s="136"/>
      <c r="S34" s="110"/>
      <c r="T34" s="108"/>
      <c r="U34" s="108"/>
    </row>
    <row r="35" spans="1:54" x14ac:dyDescent="0.35">
      <c r="A35" s="133" t="s">
        <v>165</v>
      </c>
      <c r="B35" s="185">
        <v>265290</v>
      </c>
      <c r="C35" s="185"/>
      <c r="D35" s="185">
        <f t="shared" si="0"/>
        <v>126328.57142857142</v>
      </c>
      <c r="G35" s="136"/>
      <c r="H35" s="136"/>
      <c r="I35" s="136"/>
      <c r="J35" s="136"/>
      <c r="K35" s="136"/>
      <c r="L35" s="136"/>
      <c r="S35" s="108"/>
      <c r="T35" s="113"/>
      <c r="U35" s="108"/>
    </row>
    <row r="36" spans="1:54" x14ac:dyDescent="0.35">
      <c r="A36" s="133" t="s">
        <v>166</v>
      </c>
      <c r="B36" s="185">
        <v>313370</v>
      </c>
      <c r="C36" s="185"/>
      <c r="D36" s="185">
        <f t="shared" si="0"/>
        <v>149223.80952380953</v>
      </c>
      <c r="G36" s="136"/>
      <c r="H36" s="136"/>
      <c r="I36" s="136"/>
      <c r="J36" s="136"/>
      <c r="K36" s="136"/>
      <c r="L36" s="136"/>
      <c r="S36" s="108"/>
      <c r="T36" s="113"/>
      <c r="U36" s="108"/>
    </row>
    <row r="37" spans="1:54" x14ac:dyDescent="0.35">
      <c r="A37" s="133" t="s">
        <v>167</v>
      </c>
      <c r="B37" s="185">
        <v>136399</v>
      </c>
      <c r="C37" s="185"/>
      <c r="D37" s="185">
        <f t="shared" si="0"/>
        <v>64951.904761904756</v>
      </c>
      <c r="G37" s="136"/>
      <c r="H37" s="136"/>
      <c r="I37" s="136"/>
      <c r="J37" s="136"/>
      <c r="K37" s="136"/>
      <c r="L37" s="136"/>
      <c r="S37" s="108"/>
      <c r="T37" s="113"/>
      <c r="U37" s="108"/>
    </row>
    <row r="38" spans="1:54" x14ac:dyDescent="0.35">
      <c r="A38" s="131" t="s">
        <v>116</v>
      </c>
      <c r="B38" s="185">
        <v>241906</v>
      </c>
      <c r="C38" s="185"/>
      <c r="D38" s="185">
        <f t="shared" si="0"/>
        <v>115193.33333333333</v>
      </c>
      <c r="G38" s="136"/>
      <c r="H38" s="136"/>
      <c r="I38" s="136"/>
      <c r="J38" s="136"/>
      <c r="K38" s="136"/>
      <c r="L38" s="136"/>
      <c r="S38" s="108"/>
      <c r="T38" s="113"/>
      <c r="U38" s="108"/>
    </row>
    <row r="39" spans="1:54" x14ac:dyDescent="0.35">
      <c r="A39" s="131" t="s">
        <v>168</v>
      </c>
      <c r="B39" s="185">
        <v>164330</v>
      </c>
      <c r="C39" s="185"/>
      <c r="D39" s="185">
        <f t="shared" si="0"/>
        <v>78252.380952380947</v>
      </c>
      <c r="S39" s="108"/>
      <c r="T39" s="114"/>
      <c r="U39" s="108"/>
    </row>
    <row r="40" spans="1:54" x14ac:dyDescent="0.35">
      <c r="A40" s="131" t="s">
        <v>169</v>
      </c>
      <c r="B40" s="185">
        <v>75758</v>
      </c>
      <c r="C40" s="185"/>
      <c r="D40" s="185">
        <f t="shared" si="0"/>
        <v>36075.238095238092</v>
      </c>
    </row>
    <row r="41" spans="1:54" x14ac:dyDescent="0.35">
      <c r="A41" t="s">
        <v>126</v>
      </c>
      <c r="B41" s="185">
        <f>SUM(B22:B40)</f>
        <v>5213985</v>
      </c>
      <c r="C41" s="185"/>
      <c r="D41" s="185">
        <f>SUM(D22:D40)</f>
        <v>2482850.0000000005</v>
      </c>
    </row>
    <row r="42" spans="1:54" x14ac:dyDescent="0.35">
      <c r="D42" s="141"/>
      <c r="S42" s="66"/>
      <c r="T42" s="115"/>
      <c r="U42" s="66"/>
      <c r="V42" s="115"/>
      <c r="W42" s="66"/>
      <c r="X42" s="115"/>
      <c r="Y42" s="66"/>
      <c r="Z42" s="115"/>
      <c r="AA42" s="66"/>
      <c r="AB42" s="115"/>
      <c r="AC42" s="66"/>
      <c r="AD42" s="115"/>
      <c r="AE42" s="66"/>
      <c r="AF42" s="115"/>
      <c r="AG42" s="66"/>
      <c r="AH42" s="115"/>
      <c r="AI42" s="66"/>
      <c r="AJ42" s="115"/>
      <c r="AK42" s="66"/>
      <c r="AL42" s="115"/>
      <c r="AM42" s="66"/>
      <c r="AN42" s="115"/>
      <c r="AO42" s="66"/>
      <c r="AP42" s="115"/>
      <c r="AQ42" s="66"/>
      <c r="AR42" s="115"/>
      <c r="AS42" s="66"/>
      <c r="AT42" s="115"/>
      <c r="AU42" s="66"/>
      <c r="AV42" s="115"/>
      <c r="AW42" s="66"/>
      <c r="AX42" s="115"/>
      <c r="AY42" s="66"/>
      <c r="AZ42" s="115"/>
      <c r="BA42" s="66"/>
      <c r="BB42" s="115"/>
    </row>
    <row r="43" spans="1:54" x14ac:dyDescent="0.35">
      <c r="S43" s="107"/>
      <c r="T43" s="107"/>
      <c r="U43" s="107"/>
      <c r="V43" s="107"/>
      <c r="W43" s="107"/>
      <c r="X43" s="107"/>
      <c r="Y43" s="107"/>
      <c r="Z43" s="107"/>
      <c r="AA43" s="107"/>
      <c r="AB43" s="107"/>
      <c r="AC43" s="107"/>
      <c r="AD43" s="107"/>
      <c r="AE43" s="107"/>
      <c r="AF43" s="107"/>
      <c r="AG43" s="107"/>
      <c r="AH43" s="107"/>
      <c r="AI43" s="107"/>
      <c r="AJ43" s="107"/>
      <c r="AK43" s="107"/>
      <c r="AL43" s="107"/>
      <c r="AM43" s="107"/>
      <c r="AN43" s="107"/>
      <c r="AO43" s="107"/>
      <c r="AP43" s="107"/>
      <c r="AQ43" s="107"/>
      <c r="AR43" s="107"/>
      <c r="AS43" s="107"/>
      <c r="AT43" s="107"/>
      <c r="AU43" s="107"/>
      <c r="AV43" s="107"/>
      <c r="AW43" s="107"/>
      <c r="AX43" s="107"/>
      <c r="AY43" s="107"/>
      <c r="AZ43" s="107"/>
      <c r="BA43" s="107"/>
      <c r="BB43" s="107"/>
    </row>
    <row r="45" spans="1:54" ht="33.5" x14ac:dyDescent="0.75">
      <c r="A45" s="142" t="s">
        <v>170</v>
      </c>
      <c r="B45" t="s">
        <v>149</v>
      </c>
      <c r="C45" t="s">
        <v>149</v>
      </c>
      <c r="D45" t="s">
        <v>152</v>
      </c>
      <c r="E45" t="s">
        <v>152</v>
      </c>
      <c r="J45" s="142" t="s">
        <v>171</v>
      </c>
      <c r="K45" s="143"/>
    </row>
    <row r="46" spans="1:54" x14ac:dyDescent="0.35">
      <c r="A46" s="66" t="s">
        <v>115</v>
      </c>
      <c r="B46" s="66" t="s">
        <v>15</v>
      </c>
      <c r="C46" s="66" t="s">
        <v>19</v>
      </c>
      <c r="D46" s="66" t="s">
        <v>23</v>
      </c>
      <c r="E46" s="66" t="s">
        <v>172</v>
      </c>
      <c r="F46" s="66" t="s">
        <v>173</v>
      </c>
      <c r="J46" s="66" t="s">
        <v>115</v>
      </c>
      <c r="K46" s="66" t="s">
        <v>15</v>
      </c>
      <c r="L46" s="66" t="s">
        <v>19</v>
      </c>
      <c r="M46" s="66" t="s">
        <v>23</v>
      </c>
      <c r="N46" s="66" t="s">
        <v>172</v>
      </c>
      <c r="O46" s="66"/>
    </row>
    <row r="47" spans="1:54" x14ac:dyDescent="0.35">
      <c r="A47" t="s">
        <v>151</v>
      </c>
      <c r="B47" t="s">
        <v>174</v>
      </c>
      <c r="C47" t="s">
        <v>175</v>
      </c>
      <c r="D47" t="s">
        <v>176</v>
      </c>
      <c r="E47" t="s">
        <v>177</v>
      </c>
      <c r="F47" t="s">
        <v>178</v>
      </c>
      <c r="J47" t="s">
        <v>151</v>
      </c>
      <c r="K47" s="106">
        <f>$B$13*SUM(D22:D23,D27:D28)</f>
        <v>425971825.78371435</v>
      </c>
      <c r="L47" s="106">
        <f>$C$13*SUM(D22:D24,D27:D29)</f>
        <v>905030185.44500017</v>
      </c>
      <c r="M47" s="106">
        <f>$D$13*SUM(D22:D30)</f>
        <v>1600600904.2900002</v>
      </c>
      <c r="N47" s="106">
        <f>$E$13*SUM(D22:D31)</f>
        <v>2496634440.7047625</v>
      </c>
      <c r="O47" s="141"/>
    </row>
    <row r="48" spans="1:54" x14ac:dyDescent="0.35">
      <c r="A48" t="s">
        <v>153</v>
      </c>
      <c r="B48" t="s">
        <v>179</v>
      </c>
      <c r="C48" t="s">
        <v>175</v>
      </c>
      <c r="D48" t="s">
        <v>176</v>
      </c>
      <c r="E48" t="s">
        <v>177</v>
      </c>
      <c r="F48" t="s">
        <v>178</v>
      </c>
      <c r="J48" t="s">
        <v>153</v>
      </c>
      <c r="K48" s="106">
        <f>$B$13*SUM(D22:D24,D27)</f>
        <v>551131859.16628575</v>
      </c>
      <c r="L48" s="106">
        <f>$C$13*SUM(D22:D24,D27:D29)</f>
        <v>905030185.44500017</v>
      </c>
      <c r="M48" s="106">
        <f>$D$13*SUM(D22:D30)</f>
        <v>1600600904.2900002</v>
      </c>
      <c r="N48" s="106">
        <f>$E$13*SUM(D22:D31)</f>
        <v>2496634440.7047625</v>
      </c>
      <c r="O48" s="141"/>
    </row>
    <row r="49" spans="1:21" x14ac:dyDescent="0.35">
      <c r="A49" t="s">
        <v>154</v>
      </c>
      <c r="B49" t="s">
        <v>180</v>
      </c>
      <c r="C49" t="s">
        <v>175</v>
      </c>
      <c r="D49" t="s">
        <v>176</v>
      </c>
      <c r="E49" t="s">
        <v>177</v>
      </c>
      <c r="F49" t="s">
        <v>178</v>
      </c>
      <c r="J49" t="s">
        <v>154</v>
      </c>
      <c r="K49" s="106">
        <f>$B$13*SUM(D23:D24,D27)</f>
        <v>463377275.1288572</v>
      </c>
      <c r="L49" s="106">
        <f>$C$13*SUM(D22:D24,D27:D29)</f>
        <v>905030185.44500017</v>
      </c>
      <c r="M49" s="106">
        <f>$D$13*SUM(D22:D30)</f>
        <v>1600600904.2900002</v>
      </c>
      <c r="N49" s="106">
        <f>$E$13*SUM(D22:D31)</f>
        <v>2496634440.7047625</v>
      </c>
      <c r="O49" s="141"/>
    </row>
    <row r="50" spans="1:21" x14ac:dyDescent="0.35">
      <c r="A50" t="s">
        <v>157</v>
      </c>
      <c r="B50" t="s">
        <v>181</v>
      </c>
      <c r="C50" t="s">
        <v>175</v>
      </c>
      <c r="D50" t="s">
        <v>176</v>
      </c>
      <c r="E50" t="s">
        <v>177</v>
      </c>
      <c r="F50" t="s">
        <v>178</v>
      </c>
      <c r="J50" t="s">
        <v>157</v>
      </c>
      <c r="K50" s="106">
        <f>$B$13*SUM(D22:D23,D27:D28)</f>
        <v>425971825.78371435</v>
      </c>
      <c r="L50" s="106">
        <f>$C$13*SUM(D22:D24,D27:D29)</f>
        <v>905030185.44500017</v>
      </c>
      <c r="M50" s="106">
        <f>$D$13*SUM(D22:D30)</f>
        <v>1600600904.2900002</v>
      </c>
      <c r="N50" s="106">
        <f>$E$13*SUM(D22:D31)</f>
        <v>2496634440.7047625</v>
      </c>
    </row>
    <row r="51" spans="1:21" x14ac:dyDescent="0.35">
      <c r="A51" t="s">
        <v>158</v>
      </c>
      <c r="B51" t="s">
        <v>182</v>
      </c>
      <c r="C51" t="s">
        <v>183</v>
      </c>
      <c r="D51" t="s">
        <v>176</v>
      </c>
      <c r="E51" t="s">
        <v>177</v>
      </c>
      <c r="F51" t="s">
        <v>178</v>
      </c>
      <c r="J51" t="s">
        <v>158</v>
      </c>
      <c r="K51" s="106">
        <f>$B$13*SUM(D27:D29,D22)</f>
        <v>298203377.17600006</v>
      </c>
      <c r="L51" s="106">
        <f>$C$13*SUM(D22:D24,D27:D29)</f>
        <v>905030185.44500017</v>
      </c>
      <c r="M51" s="106">
        <f>$D$13*SUM(D22:D30)</f>
        <v>1600600904.2900002</v>
      </c>
      <c r="N51" s="106">
        <f>$E$13*SUM(D22:D31)</f>
        <v>2496634440.7047625</v>
      </c>
    </row>
    <row r="52" spans="1:21" x14ac:dyDescent="0.35">
      <c r="A52" t="s">
        <v>159</v>
      </c>
      <c r="B52" t="s">
        <v>184</v>
      </c>
      <c r="C52" t="s">
        <v>185</v>
      </c>
      <c r="D52" t="s">
        <v>186</v>
      </c>
      <c r="E52" t="s">
        <v>177</v>
      </c>
      <c r="F52" t="s">
        <v>178</v>
      </c>
      <c r="J52" t="s">
        <v>159</v>
      </c>
      <c r="K52" s="106">
        <f t="shared" ref="K52:K60" si="1">$B$13*SUM(D28:D30)</f>
        <v>161435351.10800001</v>
      </c>
      <c r="L52" s="144">
        <f>$C$13*SUM(D27:D30,D23)</f>
        <v>568375059.83242846</v>
      </c>
      <c r="M52" s="106">
        <f>$D$13*SUM(D22:D24,D27:D31)</f>
        <v>1482744611.6385717</v>
      </c>
      <c r="N52" s="106">
        <f>$E$13*SUM(D22:D31)</f>
        <v>2496634440.7047625</v>
      </c>
    </row>
    <row r="53" spans="1:21" x14ac:dyDescent="0.35">
      <c r="A53" t="s">
        <v>160</v>
      </c>
      <c r="B53" t="s">
        <v>187</v>
      </c>
      <c r="C53" t="s">
        <v>188</v>
      </c>
      <c r="D53" t="s">
        <v>189</v>
      </c>
      <c r="E53" t="s">
        <v>190</v>
      </c>
      <c r="F53" t="s">
        <v>178</v>
      </c>
      <c r="J53" t="s">
        <v>160</v>
      </c>
      <c r="K53" s="106">
        <f t="shared" si="1"/>
        <v>142584888.89714286</v>
      </c>
      <c r="L53" s="106">
        <f>$C$13*SUM(D27:D31)</f>
        <v>401828492.87128574</v>
      </c>
      <c r="M53" s="106">
        <f>$D$13*SUM(D27:D32)</f>
        <v>855713802.63142872</v>
      </c>
      <c r="N53" s="106">
        <f>$E$13*SUM(D27:D33)</f>
        <v>1692759232.3942859</v>
      </c>
    </row>
    <row r="54" spans="1:21" x14ac:dyDescent="0.35">
      <c r="A54" t="s">
        <v>161</v>
      </c>
      <c r="B54" t="s">
        <v>191</v>
      </c>
      <c r="C54" t="s">
        <v>192</v>
      </c>
      <c r="D54" t="s">
        <v>193</v>
      </c>
      <c r="E54" t="s">
        <v>194</v>
      </c>
      <c r="F54" t="s">
        <v>178</v>
      </c>
      <c r="J54" t="s">
        <v>161</v>
      </c>
      <c r="K54" s="106">
        <f t="shared" si="1"/>
        <v>232705089.9922857</v>
      </c>
      <c r="L54" s="106">
        <f>$C$13*SUM(D29:D32)</f>
        <v>380606981.07071424</v>
      </c>
      <c r="M54" s="106">
        <f t="shared" ref="M54:M60" si="2">$D$13*SUM(D29:D33)</f>
        <v>852116288.5200001</v>
      </c>
      <c r="N54" s="106">
        <f>$E$13*SUM(D28:D33)</f>
        <v>1455395478.1161907</v>
      </c>
    </row>
    <row r="55" spans="1:21" x14ac:dyDescent="0.35">
      <c r="A55" t="s">
        <v>162</v>
      </c>
      <c r="B55" t="s">
        <v>195</v>
      </c>
      <c r="C55" t="s">
        <v>195</v>
      </c>
      <c r="D55" t="s">
        <v>196</v>
      </c>
      <c r="E55" t="s">
        <v>197</v>
      </c>
      <c r="F55" t="s">
        <v>178</v>
      </c>
      <c r="J55" t="s">
        <v>162</v>
      </c>
      <c r="K55" s="106">
        <f t="shared" si="1"/>
        <v>354016984.33971429</v>
      </c>
      <c r="L55" s="106">
        <f t="shared" ref="L55:L60" si="3">$C$13*SUM(D31:D33)</f>
        <v>472899285.74528569</v>
      </c>
      <c r="M55" s="106">
        <f t="shared" si="2"/>
        <v>815308703.45142865</v>
      </c>
      <c r="N55" s="106">
        <f>$E$13*SUM(D30:D35)</f>
        <v>1418946032.537143</v>
      </c>
    </row>
    <row r="56" spans="1:21" x14ac:dyDescent="0.35">
      <c r="A56" t="s">
        <v>163</v>
      </c>
      <c r="B56" t="s">
        <v>198</v>
      </c>
      <c r="C56" t="s">
        <v>198</v>
      </c>
      <c r="D56" t="s">
        <v>199</v>
      </c>
      <c r="E56" t="s">
        <v>200</v>
      </c>
      <c r="F56" t="s">
        <v>178</v>
      </c>
      <c r="J56" t="s">
        <v>163</v>
      </c>
      <c r="K56" s="106">
        <f t="shared" si="1"/>
        <v>331865133.08171427</v>
      </c>
      <c r="L56" s="106">
        <f t="shared" si="3"/>
        <v>443308630.20828563</v>
      </c>
      <c r="M56" s="106">
        <f t="shared" si="2"/>
        <v>902706549.93000007</v>
      </c>
      <c r="N56" s="106">
        <f>$E$13*SUM(D31:D36)</f>
        <v>1587841314.1847618</v>
      </c>
    </row>
    <row r="57" spans="1:21" x14ac:dyDescent="0.35">
      <c r="A57" t="s">
        <v>164</v>
      </c>
      <c r="B57" t="s">
        <v>201</v>
      </c>
      <c r="C57" t="s">
        <v>201</v>
      </c>
      <c r="D57" t="s">
        <v>202</v>
      </c>
      <c r="E57" t="s">
        <v>203</v>
      </c>
      <c r="F57" t="s">
        <v>178</v>
      </c>
      <c r="J57" t="s">
        <v>164</v>
      </c>
      <c r="K57" s="106">
        <f t="shared" si="1"/>
        <v>269838072.56599998</v>
      </c>
      <c r="L57" s="106">
        <f t="shared" si="3"/>
        <v>360452287.39899999</v>
      </c>
      <c r="M57" s="106">
        <f t="shared" si="2"/>
        <v>979093220.62</v>
      </c>
      <c r="N57" s="106">
        <f>$E$13*SUM(D32:D37)</f>
        <v>1548262452.7790475</v>
      </c>
    </row>
    <row r="58" spans="1:21" x14ac:dyDescent="0.35">
      <c r="A58" t="s">
        <v>165</v>
      </c>
      <c r="B58" t="s">
        <v>204</v>
      </c>
      <c r="C58" t="s">
        <v>204</v>
      </c>
      <c r="D58" t="s">
        <v>205</v>
      </c>
      <c r="E58" t="s">
        <v>206</v>
      </c>
      <c r="F58" t="s">
        <v>178</v>
      </c>
      <c r="J58" t="s">
        <v>165</v>
      </c>
      <c r="K58" s="106">
        <f t="shared" si="1"/>
        <v>208343230.47714284</v>
      </c>
      <c r="L58" s="106">
        <f t="shared" si="3"/>
        <v>278306887.07285714</v>
      </c>
      <c r="M58" s="106">
        <f t="shared" si="2"/>
        <v>783973969.71714294</v>
      </c>
      <c r="N58" s="106">
        <f>$E$13*SUM(D33:D38)</f>
        <v>1353138546.3771429</v>
      </c>
      <c r="S58" s="110"/>
      <c r="T58" s="108"/>
      <c r="U58" s="108"/>
    </row>
    <row r="59" spans="1:21" x14ac:dyDescent="0.35">
      <c r="A59" t="s">
        <v>166</v>
      </c>
      <c r="B59" t="s">
        <v>207</v>
      </c>
      <c r="C59" t="s">
        <v>207</v>
      </c>
      <c r="D59" t="s">
        <v>208</v>
      </c>
      <c r="E59" t="s">
        <v>208</v>
      </c>
      <c r="F59" t="s">
        <v>178</v>
      </c>
      <c r="J59" t="s">
        <v>166</v>
      </c>
      <c r="K59" s="106">
        <f t="shared" si="1"/>
        <v>216477574.56771427</v>
      </c>
      <c r="L59" s="106">
        <f t="shared" si="3"/>
        <v>289172821.98728567</v>
      </c>
      <c r="M59" s="106">
        <f t="shared" si="2"/>
        <v>623453170.66428566</v>
      </c>
      <c r="N59" s="106">
        <f>$E$13*SUM(D34:D38)</f>
        <v>911637894.58095229</v>
      </c>
      <c r="S59" s="108"/>
      <c r="T59" s="113"/>
      <c r="U59" s="108"/>
    </row>
    <row r="60" spans="1:21" x14ac:dyDescent="0.35">
      <c r="A60" t="s">
        <v>167</v>
      </c>
      <c r="B60" t="s">
        <v>209</v>
      </c>
      <c r="C60" t="s">
        <v>209</v>
      </c>
      <c r="D60" t="s">
        <v>210</v>
      </c>
      <c r="E60" t="s">
        <v>210</v>
      </c>
      <c r="F60" t="s">
        <v>211</v>
      </c>
      <c r="J60" t="s">
        <v>167</v>
      </c>
      <c r="K60" s="106">
        <f t="shared" si="1"/>
        <v>209398282.36428574</v>
      </c>
      <c r="L60" s="106">
        <f t="shared" si="3"/>
        <v>279716235.51071429</v>
      </c>
      <c r="M60" s="106">
        <f t="shared" si="2"/>
        <v>655488232.95000005</v>
      </c>
      <c r="N60" s="106">
        <f>$E$13*SUM(D35:D39)</f>
        <v>958480830.20000005</v>
      </c>
      <c r="S60" s="108"/>
      <c r="T60" s="113"/>
      <c r="U60" s="108"/>
    </row>
    <row r="61" spans="1:21" x14ac:dyDescent="0.35">
      <c r="A61" t="s">
        <v>116</v>
      </c>
      <c r="B61" t="s">
        <v>121</v>
      </c>
      <c r="C61" t="s">
        <v>121</v>
      </c>
      <c r="D61" t="s">
        <v>124</v>
      </c>
      <c r="E61" t="s">
        <v>124</v>
      </c>
      <c r="F61" t="s">
        <v>178</v>
      </c>
      <c r="J61" t="s">
        <v>116</v>
      </c>
      <c r="K61" s="106">
        <f>B10*SUM(D37:D39)</f>
        <v>184830188.99976188</v>
      </c>
      <c r="L61" s="106">
        <f>$C$10*SUM(D37:D39)</f>
        <v>245246187.9888095</v>
      </c>
      <c r="M61" s="106">
        <f>D10*SUM(D36:D40)</f>
        <v>684128347.49000001</v>
      </c>
      <c r="N61" s="106">
        <f>E10*SUM(D36:D40)</f>
        <v>986610119.75333345</v>
      </c>
      <c r="S61" s="108"/>
      <c r="T61" s="113"/>
      <c r="U61" s="108"/>
    </row>
    <row r="62" spans="1:21" x14ac:dyDescent="0.35">
      <c r="A62" t="s">
        <v>212</v>
      </c>
      <c r="B62" t="s">
        <v>213</v>
      </c>
      <c r="C62" t="s">
        <v>213</v>
      </c>
      <c r="D62" t="s">
        <v>226</v>
      </c>
      <c r="E62" t="s">
        <v>226</v>
      </c>
      <c r="F62" t="s">
        <v>178</v>
      </c>
      <c r="J62" t="s">
        <v>212</v>
      </c>
      <c r="K62" s="106">
        <f>$B$10*SUM(D38:D40)</f>
        <v>164174891.2560952</v>
      </c>
      <c r="L62" s="106">
        <f>$C$10*SUM(D38:D40)</f>
        <v>217839231.03647617</v>
      </c>
      <c r="M62" s="106">
        <f>D10*SUM(D37:D40)</f>
        <v>454042692.38999993</v>
      </c>
      <c r="N62" s="106">
        <f>E10*SUM(D37:D40)</f>
        <v>654793967.76285708</v>
      </c>
      <c r="S62" s="108"/>
      <c r="T62" s="113"/>
      <c r="U62" s="108"/>
    </row>
    <row r="63" spans="1:21" x14ac:dyDescent="0.35">
      <c r="A63" t="s">
        <v>214</v>
      </c>
      <c r="B63" t="s">
        <v>213</v>
      </c>
      <c r="C63" t="s">
        <v>213</v>
      </c>
      <c r="D63" t="s">
        <v>226</v>
      </c>
      <c r="E63" t="s">
        <v>226</v>
      </c>
      <c r="F63" t="s">
        <v>178</v>
      </c>
      <c r="J63" t="s">
        <v>214</v>
      </c>
      <c r="K63" s="106">
        <f>$B$10*SUM(D38:D40)</f>
        <v>164174891.2560952</v>
      </c>
      <c r="L63" s="106">
        <f>$C$10*SUM(D38:D40)</f>
        <v>217839231.03647617</v>
      </c>
      <c r="M63" s="106">
        <f>D10*SUM(D37:D40)</f>
        <v>454042692.38999993</v>
      </c>
      <c r="N63" s="106">
        <f>E10*SUM(D37:D40)</f>
        <v>654793967.76285708</v>
      </c>
      <c r="S63" s="108"/>
      <c r="T63" s="114"/>
      <c r="U63" s="108"/>
    </row>
    <row r="66" spans="7:53" ht="33.5" x14ac:dyDescent="0.75">
      <c r="J66" s="142" t="s">
        <v>225</v>
      </c>
      <c r="S66" s="66"/>
      <c r="T66" s="115"/>
      <c r="U66" s="66"/>
      <c r="V66" s="115"/>
      <c r="W66" s="66"/>
      <c r="X66" s="115"/>
      <c r="Y66" s="66"/>
      <c r="Z66" s="115"/>
      <c r="AA66" s="66"/>
      <c r="AB66" s="115"/>
      <c r="AC66" s="66"/>
      <c r="AD66" s="115"/>
      <c r="AE66" s="66"/>
      <c r="AF66" s="115"/>
      <c r="AG66" s="66"/>
      <c r="AH66" s="115"/>
      <c r="AI66" s="66"/>
      <c r="AJ66" s="115"/>
      <c r="AK66" s="66"/>
      <c r="AL66" s="115"/>
      <c r="AM66" s="66"/>
      <c r="AN66" s="115"/>
      <c r="AO66" s="66"/>
      <c r="AP66" s="115"/>
      <c r="AQ66" s="66"/>
      <c r="AR66" s="115"/>
      <c r="AS66" s="66"/>
      <c r="AT66" s="115"/>
      <c r="AU66" s="66"/>
      <c r="AV66" s="115"/>
      <c r="AW66" s="66"/>
      <c r="AX66" s="115"/>
      <c r="AY66" s="66"/>
      <c r="AZ66" s="115"/>
      <c r="BA66" s="66"/>
    </row>
    <row r="67" spans="7:53" x14ac:dyDescent="0.35">
      <c r="G67" s="106"/>
      <c r="J67" t="s">
        <v>115</v>
      </c>
      <c r="K67" t="s">
        <v>15</v>
      </c>
      <c r="L67" t="s">
        <v>19</v>
      </c>
      <c r="M67" t="s">
        <v>23</v>
      </c>
      <c r="N67" t="s">
        <v>172</v>
      </c>
      <c r="S67" s="107"/>
      <c r="T67" s="107"/>
      <c r="U67" s="107"/>
      <c r="V67" s="107"/>
      <c r="W67" s="107"/>
      <c r="X67" s="107"/>
      <c r="Y67" s="107"/>
      <c r="Z67" s="107"/>
      <c r="AA67" s="107"/>
      <c r="AB67" s="107"/>
      <c r="AC67" s="107"/>
      <c r="AD67" s="107"/>
      <c r="AE67" s="107"/>
      <c r="AF67" s="107"/>
      <c r="AG67" s="107"/>
      <c r="AH67" s="107"/>
      <c r="AI67" s="107"/>
      <c r="AJ67" s="107"/>
      <c r="AK67" s="107"/>
      <c r="AL67" s="107"/>
      <c r="AM67" s="107"/>
      <c r="AN67" s="107"/>
      <c r="AO67" s="107"/>
      <c r="AP67" s="107"/>
      <c r="AQ67" s="107"/>
      <c r="AR67" s="107"/>
      <c r="AS67" s="107"/>
      <c r="AT67" s="107"/>
      <c r="AU67" s="107"/>
      <c r="AV67" s="107"/>
      <c r="AW67" s="107"/>
      <c r="AX67" s="107"/>
      <c r="AY67" s="107"/>
      <c r="AZ67" s="107"/>
      <c r="BA67" s="107"/>
    </row>
    <row r="68" spans="7:53" x14ac:dyDescent="0.35">
      <c r="J68" t="s">
        <v>151</v>
      </c>
      <c r="K68" s="106">
        <f>ROUND(K47,-6)</f>
        <v>426000000</v>
      </c>
      <c r="L68" s="106">
        <f t="shared" ref="L68:N68" si="4">ROUND(L47,-6)</f>
        <v>905000000</v>
      </c>
      <c r="M68" s="106">
        <f t="shared" si="4"/>
        <v>1601000000</v>
      </c>
      <c r="N68" s="106">
        <f t="shared" si="4"/>
        <v>2497000000</v>
      </c>
    </row>
    <row r="69" spans="7:53" x14ac:dyDescent="0.35">
      <c r="J69" t="s">
        <v>153</v>
      </c>
      <c r="K69" s="106">
        <f t="shared" ref="K69:N84" si="5">ROUND(K48,-6)</f>
        <v>551000000</v>
      </c>
      <c r="L69" s="106">
        <f t="shared" si="5"/>
        <v>905000000</v>
      </c>
      <c r="M69" s="106">
        <f t="shared" si="5"/>
        <v>1601000000</v>
      </c>
      <c r="N69" s="106">
        <f t="shared" si="5"/>
        <v>2497000000</v>
      </c>
    </row>
    <row r="70" spans="7:53" x14ac:dyDescent="0.35">
      <c r="J70" t="s">
        <v>154</v>
      </c>
      <c r="K70" s="106">
        <f t="shared" si="5"/>
        <v>463000000</v>
      </c>
      <c r="L70" s="106">
        <f t="shared" si="5"/>
        <v>905000000</v>
      </c>
      <c r="M70" s="106">
        <f t="shared" si="5"/>
        <v>1601000000</v>
      </c>
      <c r="N70" s="106">
        <f t="shared" si="5"/>
        <v>2497000000</v>
      </c>
    </row>
    <row r="71" spans="7:53" x14ac:dyDescent="0.35">
      <c r="J71" t="s">
        <v>157</v>
      </c>
      <c r="K71" s="106">
        <f t="shared" si="5"/>
        <v>426000000</v>
      </c>
      <c r="L71" s="106">
        <f t="shared" si="5"/>
        <v>905000000</v>
      </c>
      <c r="M71" s="106">
        <f t="shared" si="5"/>
        <v>1601000000</v>
      </c>
      <c r="N71" s="106">
        <f t="shared" si="5"/>
        <v>2497000000</v>
      </c>
    </row>
    <row r="72" spans="7:53" x14ac:dyDescent="0.35">
      <c r="J72" t="s">
        <v>158</v>
      </c>
      <c r="K72" s="106">
        <f t="shared" si="5"/>
        <v>298000000</v>
      </c>
      <c r="L72" s="106">
        <f t="shared" si="5"/>
        <v>905000000</v>
      </c>
      <c r="M72" s="106">
        <f t="shared" si="5"/>
        <v>1601000000</v>
      </c>
      <c r="N72" s="106">
        <f t="shared" si="5"/>
        <v>2497000000</v>
      </c>
    </row>
    <row r="73" spans="7:53" x14ac:dyDescent="0.35">
      <c r="J73" t="s">
        <v>159</v>
      </c>
      <c r="K73" s="106">
        <f t="shared" si="5"/>
        <v>161000000</v>
      </c>
      <c r="L73" s="106">
        <f t="shared" si="5"/>
        <v>568000000</v>
      </c>
      <c r="M73" s="106">
        <f t="shared" si="5"/>
        <v>1483000000</v>
      </c>
      <c r="N73" s="106">
        <f t="shared" si="5"/>
        <v>2497000000</v>
      </c>
    </row>
    <row r="74" spans="7:53" x14ac:dyDescent="0.35">
      <c r="J74" t="s">
        <v>160</v>
      </c>
      <c r="K74" s="106">
        <f t="shared" si="5"/>
        <v>143000000</v>
      </c>
      <c r="L74" s="106">
        <f t="shared" si="5"/>
        <v>402000000</v>
      </c>
      <c r="M74" s="106">
        <f t="shared" si="5"/>
        <v>856000000</v>
      </c>
      <c r="N74" s="106">
        <f t="shared" si="5"/>
        <v>1693000000</v>
      </c>
    </row>
    <row r="75" spans="7:53" x14ac:dyDescent="0.35">
      <c r="J75" t="s">
        <v>161</v>
      </c>
      <c r="K75" s="106">
        <f t="shared" si="5"/>
        <v>233000000</v>
      </c>
      <c r="L75" s="106">
        <f t="shared" si="5"/>
        <v>381000000</v>
      </c>
      <c r="M75" s="106">
        <f t="shared" si="5"/>
        <v>852000000</v>
      </c>
      <c r="N75" s="106">
        <f t="shared" si="5"/>
        <v>1455000000</v>
      </c>
    </row>
    <row r="76" spans="7:53" x14ac:dyDescent="0.35">
      <c r="J76" t="s">
        <v>162</v>
      </c>
      <c r="K76" s="106">
        <f t="shared" si="5"/>
        <v>354000000</v>
      </c>
      <c r="L76" s="106">
        <f t="shared" si="5"/>
        <v>473000000</v>
      </c>
      <c r="M76" s="106">
        <f t="shared" si="5"/>
        <v>815000000</v>
      </c>
      <c r="N76" s="106">
        <f t="shared" si="5"/>
        <v>1419000000</v>
      </c>
    </row>
    <row r="77" spans="7:53" x14ac:dyDescent="0.35">
      <c r="J77" t="s">
        <v>163</v>
      </c>
      <c r="K77" s="106">
        <f t="shared" si="5"/>
        <v>332000000</v>
      </c>
      <c r="L77" s="106">
        <f t="shared" si="5"/>
        <v>443000000</v>
      </c>
      <c r="M77" s="106">
        <f t="shared" si="5"/>
        <v>903000000</v>
      </c>
      <c r="N77" s="106">
        <f t="shared" si="5"/>
        <v>1588000000</v>
      </c>
    </row>
    <row r="78" spans="7:53" x14ac:dyDescent="0.35">
      <c r="J78" t="s">
        <v>164</v>
      </c>
      <c r="K78" s="106">
        <f t="shared" si="5"/>
        <v>270000000</v>
      </c>
      <c r="L78" s="106">
        <f t="shared" si="5"/>
        <v>360000000</v>
      </c>
      <c r="M78" s="106">
        <f t="shared" si="5"/>
        <v>979000000</v>
      </c>
      <c r="N78" s="106">
        <f t="shared" si="5"/>
        <v>1548000000</v>
      </c>
    </row>
    <row r="79" spans="7:53" x14ac:dyDescent="0.35">
      <c r="J79" t="s">
        <v>165</v>
      </c>
      <c r="K79" s="106">
        <f t="shared" si="5"/>
        <v>208000000</v>
      </c>
      <c r="L79" s="106">
        <f t="shared" si="5"/>
        <v>278000000</v>
      </c>
      <c r="M79" s="106">
        <f t="shared" si="5"/>
        <v>784000000</v>
      </c>
      <c r="N79" s="106">
        <f t="shared" si="5"/>
        <v>1353000000</v>
      </c>
    </row>
    <row r="80" spans="7:53" x14ac:dyDescent="0.35">
      <c r="J80" t="s">
        <v>166</v>
      </c>
      <c r="K80" s="106">
        <f t="shared" si="5"/>
        <v>216000000</v>
      </c>
      <c r="L80" s="106">
        <f t="shared" si="5"/>
        <v>289000000</v>
      </c>
      <c r="M80" s="106">
        <f t="shared" si="5"/>
        <v>623000000</v>
      </c>
      <c r="N80" s="106">
        <f t="shared" si="5"/>
        <v>912000000</v>
      </c>
    </row>
    <row r="81" spans="2:53" x14ac:dyDescent="0.35">
      <c r="J81" t="s">
        <v>167</v>
      </c>
      <c r="K81" s="106">
        <f t="shared" si="5"/>
        <v>209000000</v>
      </c>
      <c r="L81" s="106">
        <f t="shared" si="5"/>
        <v>280000000</v>
      </c>
      <c r="M81" s="106">
        <f t="shared" si="5"/>
        <v>655000000</v>
      </c>
      <c r="N81" s="106">
        <f t="shared" si="5"/>
        <v>958000000</v>
      </c>
    </row>
    <row r="82" spans="2:53" x14ac:dyDescent="0.35">
      <c r="J82" t="s">
        <v>116</v>
      </c>
      <c r="K82" s="106">
        <f t="shared" si="5"/>
        <v>185000000</v>
      </c>
      <c r="L82" s="106">
        <f t="shared" si="5"/>
        <v>245000000</v>
      </c>
      <c r="M82" s="106">
        <f t="shared" si="5"/>
        <v>684000000</v>
      </c>
      <c r="N82" s="106">
        <f t="shared" si="5"/>
        <v>987000000</v>
      </c>
      <c r="S82" s="110"/>
      <c r="T82" s="108"/>
      <c r="U82" s="108"/>
    </row>
    <row r="83" spans="2:53" x14ac:dyDescent="0.35">
      <c r="J83" t="s">
        <v>212</v>
      </c>
      <c r="K83" s="106">
        <f t="shared" si="5"/>
        <v>164000000</v>
      </c>
      <c r="L83" s="106">
        <f t="shared" si="5"/>
        <v>218000000</v>
      </c>
      <c r="M83" s="106">
        <f t="shared" si="5"/>
        <v>454000000</v>
      </c>
      <c r="N83" s="106">
        <f t="shared" si="5"/>
        <v>655000000</v>
      </c>
      <c r="S83" s="108"/>
      <c r="T83" s="113"/>
      <c r="U83" s="108"/>
    </row>
    <row r="84" spans="2:53" x14ac:dyDescent="0.35">
      <c r="J84" t="s">
        <v>214</v>
      </c>
      <c r="K84" s="106">
        <f t="shared" si="5"/>
        <v>164000000</v>
      </c>
      <c r="L84" s="106">
        <f t="shared" si="5"/>
        <v>218000000</v>
      </c>
      <c r="M84" s="106">
        <f t="shared" si="5"/>
        <v>454000000</v>
      </c>
      <c r="N84" s="106">
        <f t="shared" si="5"/>
        <v>655000000</v>
      </c>
      <c r="S84" s="108"/>
      <c r="T84" s="113"/>
      <c r="U84" s="108"/>
    </row>
    <row r="85" spans="2:53" x14ac:dyDescent="0.35">
      <c r="S85" s="108"/>
      <c r="T85" s="113"/>
      <c r="U85" s="108"/>
    </row>
    <row r="86" spans="2:53" x14ac:dyDescent="0.35">
      <c r="S86" s="108"/>
      <c r="T86" s="113"/>
      <c r="U86" s="108"/>
    </row>
    <row r="87" spans="2:53" x14ac:dyDescent="0.35">
      <c r="B87" s="106"/>
      <c r="C87" s="106"/>
      <c r="D87" s="106"/>
      <c r="E87" s="106"/>
      <c r="S87" s="108"/>
      <c r="T87" s="114"/>
      <c r="U87" s="108"/>
    </row>
    <row r="88" spans="2:53" x14ac:dyDescent="0.35">
      <c r="B88" s="106"/>
      <c r="C88" s="106"/>
      <c r="D88" s="106"/>
      <c r="E88" s="106"/>
    </row>
    <row r="89" spans="2:53" x14ac:dyDescent="0.35">
      <c r="B89" s="106"/>
      <c r="C89" s="106"/>
      <c r="D89" s="106"/>
      <c r="E89" s="106"/>
    </row>
    <row r="90" spans="2:53" x14ac:dyDescent="0.35">
      <c r="B90" s="106"/>
      <c r="C90" s="106"/>
      <c r="D90" s="106"/>
      <c r="E90" s="106"/>
      <c r="S90" s="66"/>
      <c r="T90" s="115"/>
      <c r="U90" s="66"/>
      <c r="V90" s="115"/>
      <c r="W90" s="66"/>
      <c r="X90" s="115"/>
      <c r="Y90" s="66"/>
      <c r="Z90" s="115"/>
      <c r="AA90" s="66"/>
      <c r="AB90" s="115"/>
      <c r="AC90" s="66"/>
      <c r="AD90" s="115"/>
      <c r="AE90" s="66"/>
      <c r="AF90" s="115"/>
      <c r="AG90" s="66"/>
      <c r="AH90" s="115"/>
      <c r="AI90" s="66"/>
      <c r="AJ90" s="115"/>
      <c r="AK90" s="66"/>
      <c r="AL90" s="115"/>
      <c r="AM90" s="66"/>
      <c r="AN90" s="115"/>
      <c r="AO90" s="66"/>
      <c r="AP90" s="115"/>
      <c r="AQ90" s="66"/>
      <c r="AR90" s="115"/>
      <c r="AS90" s="66"/>
      <c r="AT90" s="115"/>
      <c r="AU90" s="66"/>
      <c r="AV90" s="115"/>
      <c r="AW90" s="66"/>
      <c r="AX90" s="115"/>
      <c r="AY90" s="66"/>
      <c r="AZ90" s="115"/>
      <c r="BA90" s="66"/>
    </row>
    <row r="91" spans="2:53" x14ac:dyDescent="0.35">
      <c r="B91" s="106"/>
      <c r="C91" s="106"/>
      <c r="D91" s="106"/>
      <c r="E91" s="106"/>
      <c r="S91" s="107"/>
      <c r="T91" s="107"/>
      <c r="U91" s="107"/>
      <c r="V91" s="107"/>
      <c r="W91" s="107"/>
      <c r="X91" s="107"/>
      <c r="Y91" s="107"/>
      <c r="Z91" s="107"/>
      <c r="AA91" s="107"/>
      <c r="AB91" s="107"/>
      <c r="AC91" s="107"/>
      <c r="AD91" s="107"/>
      <c r="AE91" s="107"/>
      <c r="AF91" s="107"/>
      <c r="AG91" s="107"/>
      <c r="AH91" s="107"/>
      <c r="AI91" s="107"/>
      <c r="AJ91" s="107"/>
      <c r="AK91" s="107"/>
      <c r="AL91" s="107"/>
      <c r="AM91" s="107"/>
      <c r="AN91" s="107"/>
      <c r="AO91" s="107"/>
      <c r="AP91" s="107"/>
      <c r="AQ91" s="107"/>
      <c r="AR91" s="107"/>
      <c r="AS91" s="107"/>
      <c r="AT91" s="107"/>
      <c r="AU91" s="107"/>
      <c r="AV91" s="107"/>
      <c r="AW91" s="107"/>
      <c r="AX91" s="107"/>
      <c r="AY91" s="107"/>
      <c r="AZ91" s="107"/>
      <c r="BA91" s="107"/>
    </row>
    <row r="92" spans="2:53" x14ac:dyDescent="0.35">
      <c r="B92" s="106"/>
      <c r="C92" s="106"/>
      <c r="D92" s="106"/>
      <c r="E92" s="106"/>
    </row>
    <row r="93" spans="2:53" x14ac:dyDescent="0.35">
      <c r="B93" s="106"/>
      <c r="C93" s="106"/>
      <c r="D93" s="106"/>
      <c r="E93" s="106"/>
    </row>
    <row r="94" spans="2:53" x14ac:dyDescent="0.35">
      <c r="B94" s="106"/>
      <c r="C94" s="106"/>
      <c r="D94" s="106"/>
      <c r="E94" s="106"/>
    </row>
    <row r="95" spans="2:53" x14ac:dyDescent="0.35">
      <c r="B95" s="106"/>
      <c r="C95" s="106"/>
      <c r="D95" s="106"/>
      <c r="E95" s="106"/>
    </row>
    <row r="96" spans="2:53" x14ac:dyDescent="0.35">
      <c r="B96" s="106"/>
      <c r="C96" s="106"/>
      <c r="D96" s="106"/>
      <c r="E96" s="106"/>
    </row>
    <row r="97" spans="2:5" x14ac:dyDescent="0.35">
      <c r="B97" s="106"/>
      <c r="C97" s="106"/>
      <c r="D97" s="106"/>
      <c r="E97" s="106"/>
    </row>
    <row r="98" spans="2:5" x14ac:dyDescent="0.35">
      <c r="B98" s="106"/>
      <c r="C98" s="106"/>
      <c r="D98" s="106"/>
      <c r="E98" s="106"/>
    </row>
    <row r="99" spans="2:5" x14ac:dyDescent="0.35">
      <c r="B99" s="106"/>
      <c r="C99" s="106"/>
      <c r="D99" s="106"/>
      <c r="E99" s="106"/>
    </row>
    <row r="100" spans="2:5" x14ac:dyDescent="0.35">
      <c r="B100" s="106"/>
      <c r="C100" s="106"/>
      <c r="D100" s="106"/>
      <c r="E100" s="106"/>
    </row>
    <row r="101" spans="2:5" x14ac:dyDescent="0.35">
      <c r="B101" s="106"/>
      <c r="C101" s="106"/>
      <c r="D101" s="106"/>
      <c r="E101" s="106"/>
    </row>
    <row r="102" spans="2:5" x14ac:dyDescent="0.35">
      <c r="B102" s="106"/>
      <c r="C102" s="106"/>
      <c r="D102" s="106"/>
      <c r="E102" s="106"/>
    </row>
    <row r="103" spans="2:5" x14ac:dyDescent="0.35">
      <c r="B103" s="106"/>
      <c r="C103" s="106"/>
      <c r="D103" s="106"/>
      <c r="E103" s="106"/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L50"/>
  <sheetViews>
    <sheetView workbookViewId="0">
      <selection activeCell="E15" sqref="E15:E17"/>
    </sheetView>
  </sheetViews>
  <sheetFormatPr baseColWidth="10" defaultColWidth="8.58203125" defaultRowHeight="14.5" x14ac:dyDescent="0.35"/>
  <cols>
    <col min="1" max="1" width="12" style="7" bestFit="1" customWidth="1"/>
    <col min="2" max="2" width="11.08203125" style="7" bestFit="1" customWidth="1"/>
    <col min="3" max="5" width="8.58203125" style="7"/>
    <col min="6" max="6" width="8.58203125" style="7" bestFit="1" customWidth="1"/>
    <col min="7" max="7" width="8" style="7" customWidth="1"/>
    <col min="8" max="10" width="8.58203125" style="7"/>
    <col min="11" max="11" width="9.5" style="7" bestFit="1" customWidth="1"/>
    <col min="12" max="16384" width="8.58203125" style="7"/>
  </cols>
  <sheetData>
    <row r="1" spans="1:12" x14ac:dyDescent="0.35">
      <c r="A1" s="4"/>
      <c r="B1" s="5"/>
      <c r="C1" s="231" t="s">
        <v>0</v>
      </c>
      <c r="D1" s="231"/>
      <c r="E1" s="231"/>
      <c r="F1" s="6"/>
    </row>
    <row r="2" spans="1:12" x14ac:dyDescent="0.35">
      <c r="A2" s="8" t="s">
        <v>1</v>
      </c>
      <c r="B2" s="6" t="s">
        <v>2</v>
      </c>
      <c r="C2" s="9" t="s">
        <v>3</v>
      </c>
      <c r="D2" s="9" t="s">
        <v>4</v>
      </c>
      <c r="E2" s="9" t="s">
        <v>5</v>
      </c>
      <c r="F2" s="9" t="s">
        <v>6</v>
      </c>
      <c r="G2" s="10" t="s">
        <v>7</v>
      </c>
      <c r="L2" s="35" t="s">
        <v>8</v>
      </c>
    </row>
    <row r="3" spans="1:12" x14ac:dyDescent="0.35">
      <c r="A3" s="12" t="s">
        <v>9</v>
      </c>
      <c r="B3" s="13" t="s">
        <v>10</v>
      </c>
      <c r="C3" s="14"/>
      <c r="D3" s="14" t="s">
        <v>11</v>
      </c>
      <c r="E3" s="15" t="s">
        <v>12</v>
      </c>
      <c r="F3" s="16"/>
      <c r="G3" s="7">
        <v>10</v>
      </c>
      <c r="I3" s="17" t="s">
        <v>13</v>
      </c>
      <c r="J3" s="11" t="s">
        <v>14</v>
      </c>
      <c r="L3" s="62" t="s">
        <v>15</v>
      </c>
    </row>
    <row r="4" spans="1:12" x14ac:dyDescent="0.35">
      <c r="A4" s="12"/>
      <c r="B4" s="13" t="s">
        <v>16</v>
      </c>
      <c r="C4" s="14"/>
      <c r="D4" s="15"/>
      <c r="E4" s="16"/>
      <c r="F4" s="18"/>
      <c r="G4" s="7">
        <v>25</v>
      </c>
      <c r="I4" s="17" t="s">
        <v>17</v>
      </c>
      <c r="J4" s="11" t="s">
        <v>18</v>
      </c>
      <c r="L4" s="63" t="s">
        <v>19</v>
      </c>
    </row>
    <row r="5" spans="1:12" x14ac:dyDescent="0.35">
      <c r="A5" s="12"/>
      <c r="B5" s="13" t="s">
        <v>20</v>
      </c>
      <c r="C5" s="15"/>
      <c r="D5" s="16"/>
      <c r="E5" s="16"/>
      <c r="F5" s="19"/>
      <c r="G5" s="7">
        <v>50</v>
      </c>
      <c r="I5" s="17" t="s">
        <v>21</v>
      </c>
      <c r="J5" s="11" t="s">
        <v>22</v>
      </c>
      <c r="L5" s="64" t="s">
        <v>23</v>
      </c>
    </row>
    <row r="6" spans="1:12" x14ac:dyDescent="0.35">
      <c r="A6" s="12"/>
      <c r="B6" s="13" t="s">
        <v>24</v>
      </c>
      <c r="C6" s="16"/>
      <c r="D6" s="16"/>
      <c r="E6" s="20"/>
      <c r="F6" s="19"/>
      <c r="G6" s="7">
        <v>75</v>
      </c>
      <c r="I6" s="17" t="s">
        <v>25</v>
      </c>
      <c r="J6" s="11" t="s">
        <v>26</v>
      </c>
      <c r="L6" s="65" t="s">
        <v>27</v>
      </c>
    </row>
    <row r="7" spans="1:12" x14ac:dyDescent="0.35">
      <c r="A7" s="12"/>
      <c r="B7" s="13" t="s">
        <v>28</v>
      </c>
      <c r="C7" s="16"/>
      <c r="D7" s="20"/>
      <c r="E7" s="20"/>
      <c r="F7" s="21"/>
      <c r="G7" s="7">
        <v>100</v>
      </c>
    </row>
    <row r="8" spans="1:12" x14ac:dyDescent="0.35">
      <c r="A8" s="12"/>
      <c r="B8" s="13" t="s">
        <v>29</v>
      </c>
      <c r="C8" s="20"/>
      <c r="D8" s="20"/>
      <c r="E8" s="22"/>
      <c r="F8" s="21"/>
      <c r="G8" s="7">
        <v>100</v>
      </c>
      <c r="I8" s="17" t="s">
        <v>30</v>
      </c>
    </row>
    <row r="9" spans="1:12" x14ac:dyDescent="0.35">
      <c r="A9" s="23" t="s">
        <v>26</v>
      </c>
      <c r="B9" s="24" t="s">
        <v>10</v>
      </c>
      <c r="C9" s="15"/>
      <c r="D9" s="15"/>
      <c r="E9" s="16"/>
      <c r="F9" s="20"/>
      <c r="G9" s="7">
        <v>10</v>
      </c>
      <c r="I9" s="17" t="s">
        <v>31</v>
      </c>
    </row>
    <row r="10" spans="1:12" x14ac:dyDescent="0.35">
      <c r="A10" s="23"/>
      <c r="B10" s="24" t="s">
        <v>16</v>
      </c>
      <c r="C10" s="16"/>
      <c r="D10" s="16"/>
      <c r="E10" s="20"/>
      <c r="F10" s="20"/>
      <c r="G10" s="7">
        <v>25</v>
      </c>
      <c r="I10" s="17" t="s">
        <v>32</v>
      </c>
    </row>
    <row r="11" spans="1:12" x14ac:dyDescent="0.35">
      <c r="A11" s="23"/>
      <c r="B11" s="24" t="s">
        <v>20</v>
      </c>
      <c r="C11" s="16"/>
      <c r="D11" s="20"/>
      <c r="E11" s="20"/>
      <c r="F11" s="22"/>
      <c r="G11" s="7">
        <v>50</v>
      </c>
      <c r="I11" s="17" t="s">
        <v>33</v>
      </c>
    </row>
    <row r="12" spans="1:12" x14ac:dyDescent="0.35">
      <c r="A12" s="23"/>
      <c r="B12" s="24" t="s">
        <v>24</v>
      </c>
      <c r="C12" s="20"/>
      <c r="D12" s="20"/>
      <c r="E12" s="22"/>
      <c r="F12" s="22"/>
      <c r="G12" s="7">
        <v>75</v>
      </c>
      <c r="I12" s="17" t="s">
        <v>34</v>
      </c>
    </row>
    <row r="13" spans="1:12" x14ac:dyDescent="0.35">
      <c r="A13" s="23"/>
      <c r="B13" s="24" t="s">
        <v>28</v>
      </c>
      <c r="C13" s="20"/>
      <c r="D13" s="22" t="s">
        <v>35</v>
      </c>
      <c r="E13" s="22" t="s">
        <v>36</v>
      </c>
      <c r="F13" s="21" t="s">
        <v>37</v>
      </c>
      <c r="G13" s="7">
        <v>100</v>
      </c>
    </row>
    <row r="14" spans="1:12" x14ac:dyDescent="0.35">
      <c r="A14" s="23"/>
      <c r="B14" s="24" t="s">
        <v>29</v>
      </c>
      <c r="C14" s="22"/>
      <c r="D14" s="22"/>
      <c r="E14" s="22"/>
      <c r="F14" s="22"/>
      <c r="G14" s="7">
        <v>100</v>
      </c>
    </row>
    <row r="15" spans="1:12" x14ac:dyDescent="0.35">
      <c r="A15" s="25" t="s">
        <v>38</v>
      </c>
      <c r="B15" s="26" t="s">
        <v>10</v>
      </c>
      <c r="C15" s="15"/>
      <c r="D15" s="15"/>
      <c r="E15" s="16"/>
      <c r="F15" s="19"/>
      <c r="G15" s="7">
        <v>10</v>
      </c>
    </row>
    <row r="16" spans="1:12" x14ac:dyDescent="0.35">
      <c r="A16" s="25"/>
      <c r="B16" s="26" t="s">
        <v>16</v>
      </c>
      <c r="C16" s="15"/>
      <c r="D16" s="16" t="s">
        <v>11</v>
      </c>
      <c r="E16" s="20" t="s">
        <v>12</v>
      </c>
      <c r="F16" s="19"/>
      <c r="G16" s="7">
        <v>25</v>
      </c>
    </row>
    <row r="17" spans="1:7" x14ac:dyDescent="0.35">
      <c r="A17" s="25"/>
      <c r="B17" s="26" t="s">
        <v>20</v>
      </c>
      <c r="C17" s="16"/>
      <c r="D17" s="20"/>
      <c r="E17" s="20"/>
      <c r="F17" s="21"/>
      <c r="G17" s="7">
        <v>50</v>
      </c>
    </row>
    <row r="18" spans="1:7" x14ac:dyDescent="0.35">
      <c r="A18" s="26"/>
      <c r="B18" s="26" t="s">
        <v>24</v>
      </c>
      <c r="C18" s="20"/>
      <c r="D18" s="20" t="s">
        <v>35</v>
      </c>
      <c r="E18" s="22" t="s">
        <v>36</v>
      </c>
      <c r="F18" s="21" t="s">
        <v>37</v>
      </c>
      <c r="G18" s="7">
        <v>75</v>
      </c>
    </row>
    <row r="19" spans="1:7" x14ac:dyDescent="0.35">
      <c r="A19" s="26"/>
      <c r="B19" s="26" t="s">
        <v>28</v>
      </c>
      <c r="C19" s="20"/>
      <c r="D19" s="22"/>
      <c r="E19" s="22"/>
      <c r="F19" s="21"/>
      <c r="G19" s="7">
        <v>100</v>
      </c>
    </row>
    <row r="20" spans="1:7" x14ac:dyDescent="0.35">
      <c r="A20" s="26"/>
      <c r="B20" s="26" t="s">
        <v>29</v>
      </c>
      <c r="C20" s="22"/>
      <c r="D20" s="22"/>
      <c r="E20" s="22"/>
      <c r="F20" s="27"/>
      <c r="G20" s="7">
        <v>100</v>
      </c>
    </row>
    <row r="23" spans="1:7" x14ac:dyDescent="0.35">
      <c r="B23" s="11" t="s">
        <v>39</v>
      </c>
      <c r="C23" s="28" t="s">
        <v>15</v>
      </c>
      <c r="D23" s="28" t="s">
        <v>19</v>
      </c>
      <c r="E23" s="28" t="s">
        <v>23</v>
      </c>
      <c r="F23" s="28" t="s">
        <v>27</v>
      </c>
    </row>
    <row r="24" spans="1:7" x14ac:dyDescent="0.35">
      <c r="B24" s="7" t="s">
        <v>40</v>
      </c>
      <c r="C24" s="29">
        <v>200</v>
      </c>
      <c r="D24" s="29">
        <v>3000</v>
      </c>
      <c r="E24" s="29">
        <v>7000</v>
      </c>
      <c r="F24" s="29">
        <v>15000</v>
      </c>
    </row>
    <row r="25" spans="1:7" x14ac:dyDescent="0.35">
      <c r="B25" s="7" t="s">
        <v>41</v>
      </c>
      <c r="C25" s="29">
        <v>100</v>
      </c>
      <c r="D25" s="29">
        <v>500</v>
      </c>
      <c r="E25" s="29">
        <v>2500</v>
      </c>
      <c r="F25" s="29">
        <v>7500</v>
      </c>
    </row>
    <row r="26" spans="1:7" x14ac:dyDescent="0.35">
      <c r="B26" s="7" t="s">
        <v>42</v>
      </c>
      <c r="C26" s="29">
        <v>200</v>
      </c>
      <c r="D26" s="29">
        <v>1000</v>
      </c>
      <c r="E26" s="29">
        <v>10000</v>
      </c>
      <c r="F26" s="29">
        <v>20000</v>
      </c>
    </row>
    <row r="27" spans="1:7" x14ac:dyDescent="0.35">
      <c r="B27" s="7" t="s">
        <v>43</v>
      </c>
      <c r="C27" s="29">
        <v>200</v>
      </c>
      <c r="D27" s="29">
        <v>1000</v>
      </c>
      <c r="E27" s="29">
        <v>5000</v>
      </c>
      <c r="F27" s="29">
        <v>10000</v>
      </c>
    </row>
    <row r="28" spans="1:7" x14ac:dyDescent="0.35">
      <c r="B28" s="7" t="s">
        <v>44</v>
      </c>
      <c r="C28" s="29">
        <v>200</v>
      </c>
      <c r="D28" s="29">
        <v>2000</v>
      </c>
      <c r="E28" s="29">
        <v>30000</v>
      </c>
      <c r="F28" s="29">
        <v>100000</v>
      </c>
    </row>
    <row r="29" spans="1:7" x14ac:dyDescent="0.35">
      <c r="C29" s="28"/>
      <c r="D29" s="28"/>
      <c r="E29" s="28"/>
      <c r="F29" s="28"/>
    </row>
    <row r="30" spans="1:7" x14ac:dyDescent="0.35">
      <c r="C30" s="28"/>
      <c r="D30" s="28"/>
      <c r="E30" s="28"/>
      <c r="F30" s="28"/>
    </row>
    <row r="31" spans="1:7" x14ac:dyDescent="0.35">
      <c r="B31" s="11" t="s">
        <v>45</v>
      </c>
      <c r="C31" s="28" t="s">
        <v>15</v>
      </c>
      <c r="D31" s="28" t="s">
        <v>19</v>
      </c>
      <c r="E31" s="28" t="s">
        <v>23</v>
      </c>
      <c r="F31" s="28" t="s">
        <v>27</v>
      </c>
    </row>
    <row r="32" spans="1:7" x14ac:dyDescent="0.35">
      <c r="B32" s="7" t="s">
        <v>40</v>
      </c>
      <c r="C32" s="29">
        <v>20</v>
      </c>
      <c r="D32" s="29">
        <v>40</v>
      </c>
      <c r="E32" s="29">
        <v>80</v>
      </c>
      <c r="F32" s="29">
        <v>120</v>
      </c>
    </row>
    <row r="33" spans="1:7" x14ac:dyDescent="0.35">
      <c r="B33" s="7" t="s">
        <v>41</v>
      </c>
      <c r="C33" s="29">
        <v>2</v>
      </c>
      <c r="D33" s="29">
        <v>5</v>
      </c>
      <c r="E33" s="29">
        <v>20</v>
      </c>
      <c r="F33" s="29">
        <v>40</v>
      </c>
    </row>
    <row r="34" spans="1:7" x14ac:dyDescent="0.35">
      <c r="B34" s="7" t="s">
        <v>42</v>
      </c>
      <c r="C34" s="29">
        <v>10</v>
      </c>
      <c r="D34" s="29">
        <v>50</v>
      </c>
      <c r="E34" s="29">
        <v>100</v>
      </c>
      <c r="F34" s="29">
        <v>300</v>
      </c>
    </row>
    <row r="35" spans="1:7" x14ac:dyDescent="0.35">
      <c r="B35" s="7" t="s">
        <v>43</v>
      </c>
      <c r="C35" s="29">
        <v>5</v>
      </c>
      <c r="D35" s="29">
        <v>10</v>
      </c>
      <c r="E35" s="29">
        <v>40</v>
      </c>
      <c r="F35" s="29">
        <v>200</v>
      </c>
    </row>
    <row r="36" spans="1:7" x14ac:dyDescent="0.35">
      <c r="B36" s="7" t="s">
        <v>44</v>
      </c>
      <c r="C36" s="29">
        <v>5</v>
      </c>
      <c r="D36" s="29">
        <v>10</v>
      </c>
      <c r="E36" s="29">
        <v>60</v>
      </c>
      <c r="F36" s="29">
        <v>100</v>
      </c>
    </row>
    <row r="37" spans="1:7" x14ac:dyDescent="0.35">
      <c r="C37" s="28"/>
      <c r="D37" s="28"/>
      <c r="E37" s="28"/>
      <c r="F37" s="28"/>
    </row>
    <row r="38" spans="1:7" x14ac:dyDescent="0.35">
      <c r="C38" s="28"/>
      <c r="D38" s="28"/>
      <c r="E38" s="28"/>
      <c r="F38" s="28"/>
    </row>
    <row r="39" spans="1:7" x14ac:dyDescent="0.35">
      <c r="B39" s="11" t="s">
        <v>46</v>
      </c>
      <c r="C39" s="28" t="s">
        <v>15</v>
      </c>
      <c r="D39" s="28" t="s">
        <v>19</v>
      </c>
      <c r="E39" s="28" t="s">
        <v>23</v>
      </c>
      <c r="F39" s="28" t="s">
        <v>27</v>
      </c>
    </row>
    <row r="40" spans="1:7" x14ac:dyDescent="0.35">
      <c r="B40" s="7" t="s">
        <v>40</v>
      </c>
      <c r="C40" s="29">
        <v>20</v>
      </c>
      <c r="D40" s="29">
        <v>30</v>
      </c>
      <c r="E40" s="29">
        <v>120</v>
      </c>
      <c r="F40" s="29">
        <v>190</v>
      </c>
    </row>
    <row r="41" spans="1:7" x14ac:dyDescent="0.35">
      <c r="B41" s="7" t="s">
        <v>41</v>
      </c>
      <c r="C41" s="29">
        <v>40</v>
      </c>
      <c r="D41" s="29">
        <v>60</v>
      </c>
      <c r="E41" s="29">
        <v>210</v>
      </c>
      <c r="F41" s="29">
        <v>270</v>
      </c>
    </row>
    <row r="42" spans="1:7" x14ac:dyDescent="0.35">
      <c r="B42" s="7" t="s">
        <v>42</v>
      </c>
      <c r="C42" s="29">
        <v>20</v>
      </c>
      <c r="D42" s="29">
        <v>50</v>
      </c>
      <c r="E42" s="29">
        <v>140</v>
      </c>
      <c r="F42" s="29">
        <v>250</v>
      </c>
    </row>
    <row r="43" spans="1:7" x14ac:dyDescent="0.35">
      <c r="B43" s="7" t="s">
        <v>43</v>
      </c>
      <c r="C43" s="29">
        <v>25</v>
      </c>
      <c r="D43" s="29">
        <v>50</v>
      </c>
      <c r="E43" s="29">
        <v>90</v>
      </c>
      <c r="F43" s="29">
        <v>150</v>
      </c>
    </row>
    <row r="44" spans="1:7" x14ac:dyDescent="0.35">
      <c r="B44" s="7" t="s">
        <v>44</v>
      </c>
      <c r="C44" s="29">
        <v>20</v>
      </c>
      <c r="D44" s="29">
        <v>50</v>
      </c>
      <c r="E44" s="29">
        <v>110</v>
      </c>
      <c r="F44" s="29">
        <v>150</v>
      </c>
    </row>
    <row r="47" spans="1:7" x14ac:dyDescent="0.35">
      <c r="C47" s="28" t="s">
        <v>15</v>
      </c>
      <c r="D47" s="28" t="s">
        <v>19</v>
      </c>
      <c r="E47" s="28" t="s">
        <v>23</v>
      </c>
      <c r="F47" s="28" t="s">
        <v>27</v>
      </c>
      <c r="G47" s="28"/>
    </row>
    <row r="48" spans="1:7" x14ac:dyDescent="0.35">
      <c r="A48" s="28" t="s">
        <v>47</v>
      </c>
      <c r="B48" s="30" t="s">
        <v>0</v>
      </c>
      <c r="C48" s="31" t="s">
        <v>48</v>
      </c>
      <c r="D48" s="31" t="s">
        <v>49</v>
      </c>
      <c r="E48" s="31" t="s">
        <v>50</v>
      </c>
      <c r="F48" s="31" t="s">
        <v>51</v>
      </c>
      <c r="G48" s="28"/>
    </row>
    <row r="49" spans="2:7" x14ac:dyDescent="0.35">
      <c r="B49" s="30" t="s">
        <v>52</v>
      </c>
      <c r="C49" s="32" t="s">
        <v>53</v>
      </c>
      <c r="D49" s="33"/>
      <c r="E49" s="28"/>
      <c r="F49" s="28" t="s">
        <v>54</v>
      </c>
      <c r="G49" s="32"/>
    </row>
    <row r="50" spans="2:7" x14ac:dyDescent="0.35">
      <c r="G50" s="32"/>
    </row>
  </sheetData>
  <mergeCells count="1">
    <mergeCell ref="C1:E1"/>
  </mergeCells>
  <pageMargins left="0.7" right="0.7" top="0.75" bottom="0.75" header="0.3" footer="0.3"/>
  <pageSetup paperSize="9" orientation="portrait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X51"/>
  <sheetViews>
    <sheetView workbookViewId="0">
      <selection activeCell="F5" sqref="F5:F7"/>
    </sheetView>
  </sheetViews>
  <sheetFormatPr baseColWidth="10" defaultColWidth="11" defaultRowHeight="15.5" x14ac:dyDescent="0.35"/>
  <cols>
    <col min="10" max="10" width="12.83203125" customWidth="1"/>
    <col min="11" max="11" width="16.33203125" customWidth="1"/>
  </cols>
  <sheetData>
    <row r="1" spans="2:10" x14ac:dyDescent="0.35">
      <c r="B1" s="66" t="s">
        <v>56</v>
      </c>
    </row>
    <row r="3" spans="2:10" x14ac:dyDescent="0.35">
      <c r="B3" s="55" t="s">
        <v>103</v>
      </c>
      <c r="C3" s="34"/>
      <c r="D3" s="232" t="s">
        <v>0</v>
      </c>
      <c r="E3" s="233"/>
      <c r="F3" s="233"/>
      <c r="G3" s="234"/>
      <c r="H3" s="35"/>
      <c r="J3" s="35" t="s">
        <v>8</v>
      </c>
    </row>
    <row r="4" spans="2:10" x14ac:dyDescent="0.35">
      <c r="B4" s="36" t="s">
        <v>1</v>
      </c>
      <c r="C4" s="37" t="s">
        <v>2</v>
      </c>
      <c r="D4" s="38" t="s">
        <v>3</v>
      </c>
      <c r="E4" s="39" t="s">
        <v>4</v>
      </c>
      <c r="F4" s="39" t="s">
        <v>5</v>
      </c>
      <c r="G4" s="39" t="s">
        <v>6</v>
      </c>
      <c r="H4" s="40" t="s">
        <v>7</v>
      </c>
      <c r="J4" s="62" t="s">
        <v>15</v>
      </c>
    </row>
    <row r="5" spans="2:10" x14ac:dyDescent="0.35">
      <c r="B5" s="41" t="s">
        <v>55</v>
      </c>
      <c r="C5" s="42" t="s">
        <v>10</v>
      </c>
      <c r="D5" s="43"/>
      <c r="E5" s="14"/>
      <c r="F5" s="15"/>
      <c r="G5" s="16"/>
      <c r="H5" s="44">
        <v>10</v>
      </c>
      <c r="J5" s="63" t="s">
        <v>19</v>
      </c>
    </row>
    <row r="6" spans="2:10" x14ac:dyDescent="0.35">
      <c r="B6" s="45"/>
      <c r="C6" s="46" t="s">
        <v>16</v>
      </c>
      <c r="D6" s="43"/>
      <c r="E6" s="15"/>
      <c r="F6" s="16"/>
      <c r="G6" s="47"/>
      <c r="H6" s="44">
        <v>25</v>
      </c>
      <c r="J6" s="64" t="s">
        <v>23</v>
      </c>
    </row>
    <row r="7" spans="2:10" x14ac:dyDescent="0.35">
      <c r="B7" s="45"/>
      <c r="C7" s="48" t="s">
        <v>20</v>
      </c>
      <c r="D7" s="49"/>
      <c r="E7" s="16"/>
      <c r="F7" s="16"/>
      <c r="G7" s="50"/>
      <c r="H7" s="44">
        <v>50</v>
      </c>
      <c r="J7" s="65" t="s">
        <v>27</v>
      </c>
    </row>
    <row r="8" spans="2:10" x14ac:dyDescent="0.35">
      <c r="B8" s="45"/>
      <c r="C8" s="51" t="s">
        <v>24</v>
      </c>
      <c r="D8" s="52"/>
      <c r="E8" s="16"/>
      <c r="F8" s="20"/>
      <c r="G8" s="50"/>
      <c r="H8" s="44">
        <v>75</v>
      </c>
    </row>
    <row r="9" spans="2:10" x14ac:dyDescent="0.35">
      <c r="B9" s="45"/>
      <c r="C9" s="53" t="s">
        <v>28</v>
      </c>
      <c r="D9" s="52"/>
      <c r="E9" s="20"/>
      <c r="F9" s="20"/>
      <c r="G9" s="54"/>
      <c r="H9" s="44">
        <v>100</v>
      </c>
      <c r="J9" s="66" t="s">
        <v>95</v>
      </c>
    </row>
    <row r="10" spans="2:10" x14ac:dyDescent="0.35">
      <c r="B10" s="55" t="s">
        <v>26</v>
      </c>
      <c r="C10" s="42" t="s">
        <v>10</v>
      </c>
      <c r="D10" s="49"/>
      <c r="E10" s="15"/>
      <c r="F10" s="16"/>
      <c r="G10" s="20"/>
      <c r="H10" s="44">
        <v>10</v>
      </c>
    </row>
    <row r="11" spans="2:10" x14ac:dyDescent="0.35">
      <c r="B11" s="45"/>
      <c r="C11" s="46" t="s">
        <v>16</v>
      </c>
      <c r="D11" s="52"/>
      <c r="E11" s="16"/>
      <c r="F11" s="20"/>
      <c r="G11" s="20"/>
      <c r="H11" s="44">
        <v>25</v>
      </c>
    </row>
    <row r="12" spans="2:10" x14ac:dyDescent="0.35">
      <c r="B12" s="45"/>
      <c r="C12" s="48" t="s">
        <v>20</v>
      </c>
      <c r="D12" s="52"/>
      <c r="E12" s="20"/>
      <c r="F12" s="20"/>
      <c r="G12" s="22"/>
      <c r="H12" s="44">
        <v>50</v>
      </c>
    </row>
    <row r="13" spans="2:10" x14ac:dyDescent="0.35">
      <c r="B13" s="45"/>
      <c r="C13" s="51" t="s">
        <v>24</v>
      </c>
      <c r="D13" s="56"/>
      <c r="E13" s="20"/>
      <c r="F13" s="22"/>
      <c r="G13" s="22"/>
      <c r="H13" s="44">
        <v>75</v>
      </c>
    </row>
    <row r="14" spans="2:10" x14ac:dyDescent="0.35">
      <c r="B14" s="45"/>
      <c r="C14" s="53" t="s">
        <v>28</v>
      </c>
      <c r="D14" s="56"/>
      <c r="E14" s="22"/>
      <c r="F14" s="22"/>
      <c r="G14" s="54"/>
      <c r="H14" s="44">
        <v>100</v>
      </c>
    </row>
    <row r="15" spans="2:10" x14ac:dyDescent="0.35">
      <c r="B15" s="55" t="s">
        <v>38</v>
      </c>
      <c r="C15" s="42" t="s">
        <v>10</v>
      </c>
      <c r="D15" s="49"/>
      <c r="E15" s="15"/>
      <c r="F15" s="16"/>
      <c r="G15" s="50"/>
      <c r="H15" s="44">
        <v>10</v>
      </c>
      <c r="J15" s="67" t="s">
        <v>10</v>
      </c>
    </row>
    <row r="16" spans="2:10" x14ac:dyDescent="0.35">
      <c r="B16" s="45"/>
      <c r="C16" s="46" t="s">
        <v>16</v>
      </c>
      <c r="D16" s="49"/>
      <c r="E16" s="16"/>
      <c r="F16" s="20"/>
      <c r="G16" s="50"/>
      <c r="H16" s="44">
        <v>25</v>
      </c>
      <c r="J16" s="68" t="s">
        <v>16</v>
      </c>
    </row>
    <row r="17" spans="2:24" x14ac:dyDescent="0.35">
      <c r="B17" s="45"/>
      <c r="C17" s="48" t="s">
        <v>20</v>
      </c>
      <c r="D17" s="52"/>
      <c r="E17" s="20"/>
      <c r="F17" s="20"/>
      <c r="G17" s="54"/>
      <c r="H17" s="44">
        <v>50</v>
      </c>
      <c r="J17" s="69" t="s">
        <v>20</v>
      </c>
    </row>
    <row r="18" spans="2:24" x14ac:dyDescent="0.35">
      <c r="B18" s="45"/>
      <c r="C18" s="51" t="s">
        <v>24</v>
      </c>
      <c r="D18" s="56"/>
      <c r="E18" s="20"/>
      <c r="F18" s="22"/>
      <c r="G18" s="54"/>
      <c r="H18" s="44">
        <v>75</v>
      </c>
      <c r="J18" s="70" t="s">
        <v>24</v>
      </c>
    </row>
    <row r="19" spans="2:24" x14ac:dyDescent="0.35">
      <c r="B19" s="57"/>
      <c r="C19" s="53" t="s">
        <v>28</v>
      </c>
      <c r="D19" s="58"/>
      <c r="E19" s="59"/>
      <c r="F19" s="59"/>
      <c r="G19" s="60"/>
      <c r="H19" s="61">
        <v>100</v>
      </c>
      <c r="J19" s="71" t="s">
        <v>28</v>
      </c>
    </row>
    <row r="26" spans="2:24" ht="33.5" x14ac:dyDescent="0.75">
      <c r="B26" s="145"/>
      <c r="C26" s="145"/>
      <c r="D26" s="145"/>
      <c r="E26" s="145"/>
      <c r="F26" s="145"/>
      <c r="G26" s="145"/>
      <c r="H26" s="145"/>
      <c r="I26" s="145"/>
      <c r="J26" s="146"/>
      <c r="K26" s="98"/>
      <c r="L26" s="145"/>
      <c r="M26" s="145"/>
      <c r="N26" s="145"/>
      <c r="O26" s="145"/>
      <c r="P26" s="145"/>
      <c r="Q26" s="145"/>
      <c r="R26" s="145"/>
      <c r="S26" s="145"/>
      <c r="T26" s="145"/>
      <c r="U26" s="145"/>
      <c r="V26" s="145"/>
      <c r="W26" s="145"/>
      <c r="X26" s="145"/>
    </row>
    <row r="27" spans="2:24" x14ac:dyDescent="0.35">
      <c r="B27" s="145"/>
      <c r="C27" s="145"/>
      <c r="D27" s="145"/>
      <c r="E27" s="145"/>
      <c r="F27" s="145"/>
      <c r="G27" s="145"/>
      <c r="H27" s="145"/>
      <c r="I27" s="145"/>
      <c r="J27" s="145"/>
      <c r="K27" s="98"/>
      <c r="L27" s="147"/>
      <c r="M27" s="145"/>
      <c r="N27" s="145"/>
      <c r="O27" s="145"/>
      <c r="P27" s="145"/>
      <c r="Q27" s="145"/>
      <c r="R27" s="145"/>
      <c r="S27" s="145"/>
      <c r="T27" s="145"/>
      <c r="U27" s="145"/>
      <c r="V27" s="145"/>
      <c r="W27" s="145"/>
      <c r="X27" s="145"/>
    </row>
    <row r="28" spans="2:24" x14ac:dyDescent="0.35">
      <c r="B28" s="181"/>
      <c r="C28" s="145"/>
      <c r="D28" s="145"/>
      <c r="E28" s="145"/>
      <c r="F28" s="145"/>
      <c r="G28" s="145"/>
      <c r="H28" s="145"/>
      <c r="I28" s="145"/>
      <c r="J28" s="145"/>
      <c r="K28" s="98"/>
      <c r="L28" s="147"/>
      <c r="M28" s="98"/>
      <c r="N28" s="145"/>
      <c r="O28" s="145"/>
      <c r="P28" s="145"/>
      <c r="Q28" s="145"/>
      <c r="R28" s="145"/>
      <c r="S28" s="145"/>
      <c r="T28" s="145"/>
      <c r="U28" s="145"/>
      <c r="V28" s="145"/>
      <c r="W28" s="145"/>
      <c r="X28" s="145"/>
    </row>
    <row r="29" spans="2:24" x14ac:dyDescent="0.35">
      <c r="B29" s="98"/>
      <c r="C29" s="179"/>
      <c r="D29" s="179"/>
      <c r="E29" s="179"/>
      <c r="F29" s="179"/>
      <c r="G29" s="179"/>
      <c r="H29" s="179"/>
      <c r="I29" s="179"/>
      <c r="J29" s="145"/>
      <c r="K29" s="98"/>
      <c r="L29" s="145"/>
      <c r="M29" s="145"/>
      <c r="N29" s="145"/>
      <c r="O29" s="145"/>
      <c r="P29" s="145"/>
      <c r="Q29" s="145"/>
      <c r="R29" s="145"/>
      <c r="S29" s="145"/>
      <c r="T29" s="145"/>
      <c r="U29" s="145"/>
      <c r="V29" s="145"/>
      <c r="W29" s="145"/>
      <c r="X29" s="145"/>
    </row>
    <row r="30" spans="2:24" x14ac:dyDescent="0.35">
      <c r="B30" s="159"/>
      <c r="C30" s="159"/>
      <c r="D30" s="159"/>
      <c r="E30" s="159"/>
      <c r="F30" s="159"/>
      <c r="G30" s="159"/>
      <c r="H30" s="159"/>
      <c r="I30" s="159"/>
      <c r="J30" s="145"/>
      <c r="K30" s="159"/>
      <c r="L30" s="159"/>
      <c r="M30" s="159"/>
      <c r="N30" s="159"/>
      <c r="O30" s="159"/>
      <c r="P30" s="159"/>
      <c r="Q30" s="159"/>
      <c r="R30" s="159"/>
      <c r="S30" s="145"/>
      <c r="T30" s="145"/>
      <c r="U30" s="145"/>
      <c r="V30" s="145"/>
      <c r="W30" s="145"/>
      <c r="X30" s="145"/>
    </row>
    <row r="31" spans="2:24" x14ac:dyDescent="0.35">
      <c r="B31" s="160"/>
      <c r="C31" s="179"/>
      <c r="D31" s="179"/>
      <c r="E31" s="179"/>
      <c r="F31" s="179"/>
      <c r="G31" s="179"/>
      <c r="H31" s="180"/>
      <c r="I31" s="180"/>
      <c r="J31" s="145"/>
      <c r="K31" s="160"/>
      <c r="L31" s="158"/>
      <c r="M31" s="158"/>
      <c r="N31" s="158"/>
      <c r="O31" s="158"/>
      <c r="P31" s="158"/>
      <c r="Q31" s="158"/>
      <c r="R31" s="158"/>
      <c r="S31" s="145"/>
      <c r="T31" s="145"/>
      <c r="U31" s="145"/>
      <c r="V31" s="145"/>
      <c r="W31" s="145"/>
      <c r="X31" s="145"/>
    </row>
    <row r="32" spans="2:24" x14ac:dyDescent="0.35">
      <c r="B32" s="160"/>
      <c r="C32" s="179"/>
      <c r="D32" s="179"/>
      <c r="E32" s="179"/>
      <c r="F32" s="179"/>
      <c r="G32" s="179"/>
      <c r="H32" s="180"/>
      <c r="I32" s="180"/>
      <c r="J32" s="145"/>
      <c r="K32" s="160"/>
      <c r="L32" s="158"/>
      <c r="M32" s="158"/>
      <c r="N32" s="158"/>
      <c r="O32" s="158"/>
      <c r="P32" s="158"/>
      <c r="Q32" s="158"/>
      <c r="R32" s="158"/>
      <c r="S32" s="145"/>
      <c r="T32" s="145"/>
      <c r="U32" s="145"/>
      <c r="V32" s="145"/>
      <c r="W32" s="145"/>
      <c r="X32" s="145"/>
    </row>
    <row r="33" spans="2:24" x14ac:dyDescent="0.35">
      <c r="B33" s="160"/>
      <c r="C33" s="179"/>
      <c r="D33" s="179"/>
      <c r="E33" s="179"/>
      <c r="F33" s="179"/>
      <c r="G33" s="179"/>
      <c r="H33" s="180"/>
      <c r="I33" s="180"/>
      <c r="J33" s="145"/>
      <c r="K33" s="160"/>
      <c r="L33" s="158"/>
      <c r="M33" s="158"/>
      <c r="N33" s="158"/>
      <c r="O33" s="158"/>
      <c r="P33" s="158"/>
      <c r="Q33" s="158"/>
      <c r="R33" s="158"/>
      <c r="S33" s="145"/>
      <c r="T33" s="145"/>
      <c r="U33" s="145"/>
      <c r="V33" s="145"/>
      <c r="W33" s="145"/>
      <c r="X33" s="145"/>
    </row>
    <row r="34" spans="2:24" x14ac:dyDescent="0.35">
      <c r="B34" s="160"/>
      <c r="C34" s="179"/>
      <c r="D34" s="179"/>
      <c r="E34" s="179"/>
      <c r="F34" s="179"/>
      <c r="G34" s="179"/>
      <c r="H34" s="180"/>
      <c r="I34" s="180"/>
      <c r="J34" s="145"/>
      <c r="K34" s="160"/>
      <c r="L34" s="158"/>
      <c r="M34" s="158"/>
      <c r="N34" s="158"/>
      <c r="O34" s="158"/>
      <c r="P34" s="158"/>
      <c r="Q34" s="158"/>
      <c r="R34" s="158"/>
      <c r="S34" s="145"/>
      <c r="T34" s="145"/>
      <c r="U34" s="145"/>
      <c r="V34" s="145"/>
      <c r="W34" s="145"/>
      <c r="X34" s="145"/>
    </row>
    <row r="35" spans="2:24" x14ac:dyDescent="0.35">
      <c r="B35" s="160"/>
      <c r="C35" s="179"/>
      <c r="D35" s="179"/>
      <c r="E35" s="179"/>
      <c r="F35" s="179"/>
      <c r="G35" s="179"/>
      <c r="H35" s="180"/>
      <c r="I35" s="180"/>
      <c r="J35" s="145"/>
      <c r="K35" s="160"/>
      <c r="L35" s="158"/>
      <c r="M35" s="158"/>
      <c r="N35" s="158"/>
      <c r="O35" s="158"/>
      <c r="P35" s="158"/>
      <c r="Q35" s="158"/>
      <c r="R35" s="158"/>
      <c r="S35" s="145"/>
      <c r="T35" s="145"/>
      <c r="U35" s="145"/>
      <c r="V35" s="145"/>
      <c r="W35" s="145"/>
      <c r="X35" s="145"/>
    </row>
    <row r="36" spans="2:24" x14ac:dyDescent="0.35">
      <c r="B36" s="160"/>
      <c r="C36" s="179"/>
      <c r="D36" s="179"/>
      <c r="E36" s="179"/>
      <c r="F36" s="179"/>
      <c r="G36" s="179"/>
      <c r="H36" s="180"/>
      <c r="I36" s="180"/>
      <c r="J36" s="145"/>
      <c r="K36" s="160"/>
      <c r="L36" s="158"/>
      <c r="M36" s="158"/>
      <c r="N36" s="158"/>
      <c r="O36" s="158"/>
      <c r="P36" s="158"/>
      <c r="Q36" s="158"/>
      <c r="R36" s="158"/>
      <c r="S36" s="145"/>
      <c r="T36" s="145"/>
      <c r="U36" s="145"/>
      <c r="V36" s="145"/>
      <c r="W36" s="145"/>
      <c r="X36" s="145"/>
    </row>
    <row r="37" spans="2:24" x14ac:dyDescent="0.35">
      <c r="B37" s="160"/>
      <c r="C37" s="179"/>
      <c r="D37" s="179"/>
      <c r="E37" s="179"/>
      <c r="F37" s="179"/>
      <c r="G37" s="179"/>
      <c r="H37" s="180"/>
      <c r="I37" s="180"/>
      <c r="J37" s="145"/>
      <c r="K37" s="160"/>
      <c r="L37" s="158"/>
      <c r="M37" s="158"/>
      <c r="N37" s="158"/>
      <c r="O37" s="158"/>
      <c r="P37" s="158"/>
      <c r="Q37" s="158"/>
      <c r="R37" s="158"/>
      <c r="S37" s="145"/>
      <c r="T37" s="145"/>
      <c r="U37" s="145"/>
      <c r="V37" s="145"/>
      <c r="W37" s="145"/>
      <c r="X37" s="145"/>
    </row>
    <row r="38" spans="2:24" x14ac:dyDescent="0.35">
      <c r="B38" s="160"/>
      <c r="C38" s="179"/>
      <c r="D38" s="179"/>
      <c r="E38" s="179"/>
      <c r="F38" s="179"/>
      <c r="G38" s="179"/>
      <c r="H38" s="180"/>
      <c r="I38" s="180"/>
      <c r="J38" s="145"/>
      <c r="K38" s="160"/>
      <c r="L38" s="158"/>
      <c r="M38" s="158"/>
      <c r="N38" s="158"/>
      <c r="O38" s="158"/>
      <c r="P38" s="158"/>
      <c r="Q38" s="158"/>
      <c r="R38" s="158"/>
      <c r="S38" s="145"/>
      <c r="T38" s="145"/>
      <c r="U38" s="145"/>
      <c r="V38" s="145"/>
      <c r="W38" s="145"/>
      <c r="X38" s="145"/>
    </row>
    <row r="39" spans="2:24" x14ac:dyDescent="0.35">
      <c r="B39" s="160"/>
      <c r="C39" s="179"/>
      <c r="D39" s="179"/>
      <c r="E39" s="179"/>
      <c r="F39" s="179"/>
      <c r="G39" s="179"/>
      <c r="H39" s="180"/>
      <c r="I39" s="180"/>
      <c r="J39" s="145"/>
      <c r="K39" s="160"/>
      <c r="L39" s="158"/>
      <c r="M39" s="158"/>
      <c r="N39" s="158"/>
      <c r="O39" s="158"/>
      <c r="P39" s="158"/>
      <c r="Q39" s="158"/>
      <c r="R39" s="158"/>
      <c r="S39" s="145"/>
      <c r="T39" s="145"/>
      <c r="U39" s="145"/>
      <c r="V39" s="145"/>
      <c r="W39" s="145"/>
      <c r="X39" s="145"/>
    </row>
    <row r="40" spans="2:24" x14ac:dyDescent="0.35">
      <c r="B40" s="160"/>
      <c r="C40" s="179"/>
      <c r="D40" s="179"/>
      <c r="E40" s="179"/>
      <c r="F40" s="179"/>
      <c r="G40" s="179"/>
      <c r="H40" s="180"/>
      <c r="I40" s="180"/>
      <c r="J40" s="145"/>
      <c r="K40" s="160"/>
      <c r="L40" s="158"/>
      <c r="M40" s="158"/>
      <c r="N40" s="158"/>
      <c r="O40" s="158"/>
      <c r="P40" s="158"/>
      <c r="Q40" s="158"/>
      <c r="R40" s="158"/>
      <c r="S40" s="145"/>
      <c r="T40" s="145"/>
      <c r="U40" s="145"/>
      <c r="V40" s="145"/>
      <c r="W40" s="145"/>
      <c r="X40" s="145"/>
    </row>
    <row r="41" spans="2:24" x14ac:dyDescent="0.35">
      <c r="B41" s="160"/>
      <c r="C41" s="179"/>
      <c r="D41" s="179"/>
      <c r="E41" s="179"/>
      <c r="F41" s="179"/>
      <c r="G41" s="179"/>
      <c r="H41" s="180"/>
      <c r="I41" s="180"/>
      <c r="J41" s="145"/>
      <c r="K41" s="160"/>
      <c r="L41" s="158"/>
      <c r="M41" s="158"/>
      <c r="N41" s="158"/>
      <c r="O41" s="158"/>
      <c r="P41" s="158"/>
      <c r="Q41" s="158"/>
      <c r="R41" s="158"/>
      <c r="S41" s="145"/>
      <c r="T41" s="145"/>
      <c r="U41" s="145"/>
      <c r="V41" s="145"/>
      <c r="W41" s="145"/>
      <c r="X41" s="145"/>
    </row>
    <row r="42" spans="2:24" x14ac:dyDescent="0.35">
      <c r="B42" s="160"/>
      <c r="C42" s="179"/>
      <c r="D42" s="179"/>
      <c r="E42" s="179"/>
      <c r="F42" s="179"/>
      <c r="G42" s="179"/>
      <c r="H42" s="180"/>
      <c r="I42" s="180"/>
      <c r="J42" s="145"/>
      <c r="K42" s="160"/>
      <c r="L42" s="158"/>
      <c r="M42" s="158"/>
      <c r="N42" s="158"/>
      <c r="O42" s="158"/>
      <c r="P42" s="158"/>
      <c r="Q42" s="158"/>
      <c r="R42" s="158"/>
      <c r="S42" s="145"/>
      <c r="T42" s="145"/>
      <c r="U42" s="145"/>
      <c r="V42" s="145"/>
      <c r="W42" s="145"/>
      <c r="X42" s="145"/>
    </row>
    <row r="43" spans="2:24" x14ac:dyDescent="0.35">
      <c r="B43" s="160"/>
      <c r="C43" s="179"/>
      <c r="D43" s="179"/>
      <c r="E43" s="179"/>
      <c r="F43" s="179"/>
      <c r="G43" s="179"/>
      <c r="H43" s="180"/>
      <c r="I43" s="180"/>
      <c r="J43" s="145"/>
      <c r="K43" s="160"/>
      <c r="L43" s="158"/>
      <c r="M43" s="158"/>
      <c r="N43" s="158"/>
      <c r="O43" s="158"/>
      <c r="P43" s="158"/>
      <c r="Q43" s="158"/>
      <c r="R43" s="158"/>
      <c r="S43" s="145"/>
      <c r="T43" s="145"/>
      <c r="U43" s="145"/>
      <c r="V43" s="145"/>
      <c r="W43" s="145"/>
      <c r="X43" s="145"/>
    </row>
    <row r="44" spans="2:24" x14ac:dyDescent="0.35">
      <c r="B44" s="160"/>
      <c r="C44" s="179"/>
      <c r="D44" s="179"/>
      <c r="E44" s="179"/>
      <c r="F44" s="179"/>
      <c r="G44" s="179"/>
      <c r="H44" s="180"/>
      <c r="I44" s="180"/>
      <c r="J44" s="145"/>
      <c r="K44" s="160"/>
      <c r="L44" s="158"/>
      <c r="M44" s="158"/>
      <c r="N44" s="158"/>
      <c r="O44" s="158"/>
      <c r="P44" s="158"/>
      <c r="Q44" s="158"/>
      <c r="R44" s="158"/>
      <c r="S44" s="145"/>
      <c r="T44" s="145"/>
      <c r="U44" s="145"/>
      <c r="V44" s="145"/>
      <c r="W44" s="145"/>
      <c r="X44" s="145"/>
    </row>
    <row r="45" spans="2:24" x14ac:dyDescent="0.35">
      <c r="B45" s="160"/>
      <c r="C45" s="179"/>
      <c r="D45" s="179"/>
      <c r="E45" s="179"/>
      <c r="F45" s="179"/>
      <c r="G45" s="179"/>
      <c r="H45" s="180"/>
      <c r="I45" s="180"/>
      <c r="J45" s="145"/>
      <c r="K45" s="160"/>
      <c r="L45" s="158"/>
      <c r="M45" s="158"/>
      <c r="N45" s="158"/>
      <c r="O45" s="158"/>
      <c r="P45" s="158"/>
      <c r="Q45" s="158"/>
      <c r="R45" s="158"/>
      <c r="S45" s="145"/>
      <c r="T45" s="145"/>
      <c r="U45" s="145"/>
      <c r="V45" s="145"/>
      <c r="W45" s="145"/>
      <c r="X45" s="145"/>
    </row>
    <row r="46" spans="2:24" x14ac:dyDescent="0.35">
      <c r="B46" s="160"/>
      <c r="C46" s="180"/>
      <c r="D46" s="180"/>
      <c r="E46" s="180"/>
      <c r="F46" s="180"/>
      <c r="G46" s="180"/>
      <c r="H46" s="180"/>
      <c r="I46" s="180"/>
      <c r="J46" s="145"/>
      <c r="K46" s="160"/>
      <c r="L46" s="158"/>
      <c r="M46" s="158"/>
      <c r="N46" s="158"/>
      <c r="O46" s="158"/>
      <c r="P46" s="158"/>
      <c r="Q46" s="158"/>
      <c r="R46" s="158"/>
      <c r="S46" s="145"/>
      <c r="T46" s="145"/>
      <c r="U46" s="145"/>
      <c r="V46" s="145"/>
      <c r="W46" s="145"/>
      <c r="X46" s="145"/>
    </row>
    <row r="47" spans="2:24" x14ac:dyDescent="0.35">
      <c r="B47" s="145"/>
      <c r="C47" s="145"/>
      <c r="D47" s="145"/>
      <c r="E47" s="145"/>
      <c r="F47" s="145"/>
      <c r="G47" s="145"/>
      <c r="H47" s="145"/>
      <c r="I47" s="145"/>
      <c r="J47" s="145"/>
      <c r="K47" s="145"/>
      <c r="L47" s="145"/>
      <c r="M47" s="145"/>
      <c r="N47" s="145"/>
      <c r="O47" s="145"/>
      <c r="P47" s="145"/>
      <c r="Q47" s="145"/>
      <c r="R47" s="145"/>
      <c r="S47" s="145"/>
      <c r="T47" s="145"/>
      <c r="U47" s="145"/>
      <c r="V47" s="145"/>
      <c r="W47" s="145"/>
      <c r="X47" s="145"/>
    </row>
    <row r="48" spans="2:24" x14ac:dyDescent="0.35">
      <c r="B48" s="98"/>
      <c r="C48" s="145"/>
      <c r="D48" s="145"/>
      <c r="E48" s="145"/>
      <c r="F48" s="145"/>
      <c r="G48" s="145"/>
      <c r="H48" s="145"/>
      <c r="I48" s="145"/>
      <c r="J48" s="145"/>
      <c r="K48" s="81"/>
      <c r="L48" s="145"/>
      <c r="M48" s="145"/>
      <c r="N48" s="145"/>
      <c r="O48" s="145"/>
      <c r="P48" s="145"/>
      <c r="Q48" s="145"/>
      <c r="R48" s="145"/>
      <c r="S48" s="145"/>
      <c r="T48" s="145"/>
      <c r="U48" s="145"/>
      <c r="V48" s="145"/>
      <c r="W48" s="145"/>
      <c r="X48" s="145"/>
    </row>
    <row r="49" spans="2:24" x14ac:dyDescent="0.35">
      <c r="B49" s="98"/>
      <c r="C49" s="145"/>
      <c r="D49" s="145"/>
      <c r="E49" s="145"/>
      <c r="F49" s="145"/>
      <c r="G49" s="145"/>
      <c r="H49" s="145"/>
      <c r="I49" s="145"/>
      <c r="J49" s="145"/>
      <c r="K49" s="145"/>
      <c r="L49" s="145"/>
      <c r="M49" s="145"/>
      <c r="N49" s="145"/>
      <c r="O49" s="145"/>
      <c r="P49" s="145"/>
      <c r="Q49" s="145"/>
      <c r="R49" s="145"/>
      <c r="S49" s="145"/>
      <c r="T49" s="145"/>
      <c r="U49" s="145"/>
      <c r="V49" s="145"/>
      <c r="W49" s="145"/>
      <c r="X49" s="145"/>
    </row>
    <row r="50" spans="2:24" x14ac:dyDescent="0.35">
      <c r="B50" s="145"/>
      <c r="C50" s="145"/>
      <c r="D50" s="145"/>
      <c r="E50" s="145"/>
      <c r="F50" s="145"/>
      <c r="G50" s="145"/>
      <c r="H50" s="145"/>
      <c r="I50" s="145"/>
      <c r="J50" s="145"/>
      <c r="K50" s="98"/>
      <c r="L50" s="145"/>
      <c r="M50" s="145"/>
      <c r="N50" s="145"/>
      <c r="O50" s="145"/>
      <c r="P50" s="145"/>
      <c r="Q50" s="145"/>
      <c r="R50" s="145"/>
      <c r="S50" s="145"/>
      <c r="T50" s="145"/>
      <c r="U50" s="145"/>
      <c r="V50" s="145"/>
      <c r="W50" s="145"/>
      <c r="X50" s="145"/>
    </row>
    <row r="51" spans="2:24" x14ac:dyDescent="0.35">
      <c r="B51" s="145"/>
      <c r="C51" s="145"/>
      <c r="D51" s="145"/>
      <c r="E51" s="145"/>
      <c r="F51" s="145"/>
      <c r="G51" s="145"/>
      <c r="H51" s="145"/>
      <c r="I51" s="145"/>
      <c r="J51" s="145"/>
      <c r="K51" s="145"/>
      <c r="L51" s="145"/>
      <c r="M51" s="145"/>
      <c r="N51" s="145"/>
      <c r="O51" s="145"/>
      <c r="P51" s="145"/>
      <c r="Q51" s="145"/>
      <c r="R51" s="145"/>
      <c r="S51" s="145"/>
      <c r="T51" s="145"/>
      <c r="U51" s="145"/>
      <c r="V51" s="145"/>
      <c r="W51" s="145"/>
      <c r="X51" s="145"/>
    </row>
  </sheetData>
  <mergeCells count="1">
    <mergeCell ref="D3:G3"/>
  </mergeCells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AP143"/>
  <sheetViews>
    <sheetView workbookViewId="0">
      <selection activeCell="L4" sqref="L4"/>
    </sheetView>
  </sheetViews>
  <sheetFormatPr baseColWidth="10" defaultColWidth="11" defaultRowHeight="15.5" x14ac:dyDescent="0.35"/>
  <cols>
    <col min="2" max="2" width="24.08203125" bestFit="1" customWidth="1"/>
    <col min="3" max="3" width="13.83203125" customWidth="1"/>
    <col min="4" max="4" width="10.58203125" customWidth="1"/>
    <col min="5" max="5" width="14.08203125" customWidth="1"/>
    <col min="6" max="6" width="12.08203125" customWidth="1"/>
    <col min="7" max="7" width="11" customWidth="1"/>
    <col min="8" max="8" width="12.5" customWidth="1"/>
    <col min="10" max="10" width="12.33203125" customWidth="1"/>
    <col min="11" max="11" width="22" customWidth="1"/>
  </cols>
  <sheetData>
    <row r="1" spans="2:18" ht="34" thickBot="1" x14ac:dyDescent="0.8">
      <c r="B1" s="97" t="s">
        <v>98</v>
      </c>
      <c r="C1" s="66" t="s">
        <v>239</v>
      </c>
    </row>
    <row r="2" spans="2:18" ht="16" thickBot="1" x14ac:dyDescent="0.4">
      <c r="B2" t="s">
        <v>250</v>
      </c>
      <c r="K2" s="66" t="s">
        <v>81</v>
      </c>
      <c r="L2" s="80">
        <v>0.65</v>
      </c>
    </row>
    <row r="3" spans="2:18" x14ac:dyDescent="0.35">
      <c r="B3" s="79" t="s">
        <v>222</v>
      </c>
    </row>
    <row r="4" spans="2:18" x14ac:dyDescent="0.35">
      <c r="B4" s="66" t="s">
        <v>219</v>
      </c>
      <c r="C4" s="7"/>
      <c r="D4" s="7"/>
      <c r="E4" s="7"/>
      <c r="F4" s="7"/>
      <c r="G4" s="7"/>
      <c r="H4" s="7"/>
      <c r="I4" s="7"/>
      <c r="K4" s="98" t="s">
        <v>220</v>
      </c>
      <c r="L4" s="66" t="s">
        <v>241</v>
      </c>
    </row>
    <row r="5" spans="2:18" x14ac:dyDescent="0.35">
      <c r="B5" s="72" t="s">
        <v>57</v>
      </c>
      <c r="C5" s="72" t="s">
        <v>58</v>
      </c>
      <c r="D5" s="72" t="s">
        <v>59</v>
      </c>
      <c r="E5" s="72" t="s">
        <v>60</v>
      </c>
      <c r="F5" s="72" t="s">
        <v>61</v>
      </c>
      <c r="G5" s="72" t="s">
        <v>62</v>
      </c>
      <c r="H5" s="72" t="s">
        <v>63</v>
      </c>
      <c r="I5" s="72" t="s">
        <v>64</v>
      </c>
      <c r="K5" s="72" t="s">
        <v>57</v>
      </c>
      <c r="L5" s="72" t="s">
        <v>58</v>
      </c>
      <c r="M5" s="72" t="s">
        <v>59</v>
      </c>
      <c r="N5" s="72" t="s">
        <v>60</v>
      </c>
      <c r="O5" s="72" t="s">
        <v>61</v>
      </c>
      <c r="P5" s="72" t="s">
        <v>62</v>
      </c>
      <c r="Q5" s="72" t="s">
        <v>63</v>
      </c>
      <c r="R5" s="72" t="s">
        <v>64</v>
      </c>
    </row>
    <row r="6" spans="2:18" x14ac:dyDescent="0.35">
      <c r="B6" s="30" t="s">
        <v>65</v>
      </c>
      <c r="C6" s="7"/>
      <c r="D6" s="7"/>
      <c r="E6" s="7"/>
      <c r="F6" s="7"/>
      <c r="G6" s="7"/>
      <c r="H6" s="73"/>
      <c r="I6" s="73"/>
      <c r="K6" s="30" t="s">
        <v>65</v>
      </c>
      <c r="L6" s="84">
        <f>C6*$L$2</f>
        <v>0</v>
      </c>
      <c r="M6" s="84">
        <f>D6*$L$2</f>
        <v>0</v>
      </c>
      <c r="N6" s="84">
        <f t="shared" ref="N6:R21" si="0">E6*$L$2</f>
        <v>0</v>
      </c>
      <c r="O6" s="84">
        <f t="shared" si="0"/>
        <v>0</v>
      </c>
      <c r="P6" s="84">
        <f t="shared" si="0"/>
        <v>0</v>
      </c>
      <c r="Q6" s="84">
        <f t="shared" si="0"/>
        <v>0</v>
      </c>
      <c r="R6" s="84">
        <f t="shared" si="0"/>
        <v>0</v>
      </c>
    </row>
    <row r="7" spans="2:18" x14ac:dyDescent="0.35">
      <c r="B7" s="30" t="s">
        <v>66</v>
      </c>
      <c r="C7" s="7"/>
      <c r="D7" s="7"/>
      <c r="E7" s="7"/>
      <c r="F7" s="7"/>
      <c r="G7" s="7"/>
      <c r="H7" s="73"/>
      <c r="I7" s="73"/>
      <c r="K7" s="30" t="s">
        <v>66</v>
      </c>
      <c r="L7" s="84">
        <f>C7*$L$2</f>
        <v>0</v>
      </c>
      <c r="M7" s="84">
        <f>D7*$L$2</f>
        <v>0</v>
      </c>
      <c r="N7" s="84">
        <f t="shared" si="0"/>
        <v>0</v>
      </c>
      <c r="O7" s="84">
        <f t="shared" si="0"/>
        <v>0</v>
      </c>
      <c r="P7" s="84">
        <f t="shared" si="0"/>
        <v>0</v>
      </c>
      <c r="Q7" s="84">
        <f t="shared" si="0"/>
        <v>0</v>
      </c>
      <c r="R7" s="84">
        <f t="shared" si="0"/>
        <v>0</v>
      </c>
    </row>
    <row r="8" spans="2:18" x14ac:dyDescent="0.35">
      <c r="B8" s="74" t="s">
        <v>67</v>
      </c>
      <c r="C8" s="6"/>
      <c r="D8" s="6"/>
      <c r="E8" s="6"/>
      <c r="F8" s="6"/>
      <c r="G8" s="6"/>
      <c r="H8" s="75"/>
      <c r="I8" s="75"/>
      <c r="K8" s="74" t="s">
        <v>67</v>
      </c>
      <c r="L8" s="84">
        <f t="shared" ref="L8:L21" si="1">C8*$L$2</f>
        <v>0</v>
      </c>
      <c r="M8" s="84">
        <f t="shared" ref="M8:M21" si="2">D8*$L$2</f>
        <v>0</v>
      </c>
      <c r="N8" s="84">
        <f t="shared" si="0"/>
        <v>0</v>
      </c>
      <c r="O8" s="84">
        <f t="shared" si="0"/>
        <v>0</v>
      </c>
      <c r="P8" s="84">
        <f t="shared" si="0"/>
        <v>0</v>
      </c>
      <c r="Q8" s="84">
        <f t="shared" si="0"/>
        <v>0</v>
      </c>
      <c r="R8" s="84">
        <f t="shared" si="0"/>
        <v>0</v>
      </c>
    </row>
    <row r="9" spans="2:18" x14ac:dyDescent="0.35">
      <c r="B9" s="76" t="s">
        <v>68</v>
      </c>
      <c r="C9" s="77"/>
      <c r="D9" s="77"/>
      <c r="E9" s="77"/>
      <c r="F9" s="77"/>
      <c r="G9" s="77"/>
      <c r="H9" s="78"/>
      <c r="I9" s="78"/>
      <c r="K9" s="76" t="s">
        <v>68</v>
      </c>
      <c r="L9" s="161">
        <f t="shared" si="1"/>
        <v>0</v>
      </c>
      <c r="M9" s="161">
        <f t="shared" si="2"/>
        <v>0</v>
      </c>
      <c r="N9" s="161">
        <f t="shared" si="0"/>
        <v>0</v>
      </c>
      <c r="O9" s="161">
        <f t="shared" si="0"/>
        <v>0</v>
      </c>
      <c r="P9" s="161">
        <f t="shared" si="0"/>
        <v>0</v>
      </c>
      <c r="Q9" s="161">
        <f t="shared" si="0"/>
        <v>0</v>
      </c>
      <c r="R9" s="161">
        <f t="shared" si="0"/>
        <v>0</v>
      </c>
    </row>
    <row r="10" spans="2:18" x14ac:dyDescent="0.35">
      <c r="B10" s="30" t="s">
        <v>69</v>
      </c>
      <c r="C10" s="7"/>
      <c r="D10" s="7"/>
      <c r="E10" s="7"/>
      <c r="F10" s="7"/>
      <c r="G10" s="7"/>
      <c r="H10" s="73"/>
      <c r="I10" s="73"/>
      <c r="K10" s="30" t="s">
        <v>69</v>
      </c>
      <c r="L10" s="84">
        <f t="shared" si="1"/>
        <v>0</v>
      </c>
      <c r="M10" s="84">
        <f t="shared" si="2"/>
        <v>0</v>
      </c>
      <c r="N10" s="84">
        <f t="shared" si="0"/>
        <v>0</v>
      </c>
      <c r="O10" s="84">
        <f t="shared" si="0"/>
        <v>0</v>
      </c>
      <c r="P10" s="84">
        <f t="shared" si="0"/>
        <v>0</v>
      </c>
      <c r="Q10" s="84">
        <f t="shared" si="0"/>
        <v>0</v>
      </c>
      <c r="R10" s="84">
        <f t="shared" si="0"/>
        <v>0</v>
      </c>
    </row>
    <row r="11" spans="2:18" x14ac:dyDescent="0.35">
      <c r="B11" s="30" t="s">
        <v>70</v>
      </c>
      <c r="C11" s="7"/>
      <c r="D11" s="7"/>
      <c r="E11" s="7"/>
      <c r="F11" s="7"/>
      <c r="G11" s="7"/>
      <c r="H11" s="73"/>
      <c r="I11" s="73"/>
      <c r="K11" s="30" t="s">
        <v>70</v>
      </c>
      <c r="L11" s="84">
        <f t="shared" si="1"/>
        <v>0</v>
      </c>
      <c r="M11" s="84">
        <f t="shared" si="2"/>
        <v>0</v>
      </c>
      <c r="N11" s="84">
        <f t="shared" si="0"/>
        <v>0</v>
      </c>
      <c r="O11" s="84">
        <f t="shared" si="0"/>
        <v>0</v>
      </c>
      <c r="P11" s="84">
        <f t="shared" si="0"/>
        <v>0</v>
      </c>
      <c r="Q11" s="84">
        <f t="shared" si="0"/>
        <v>0</v>
      </c>
      <c r="R11" s="84">
        <f t="shared" si="0"/>
        <v>0</v>
      </c>
    </row>
    <row r="12" spans="2:18" x14ac:dyDescent="0.35">
      <c r="B12" s="30" t="s">
        <v>71</v>
      </c>
      <c r="C12" s="7"/>
      <c r="D12" s="7"/>
      <c r="E12" s="7"/>
      <c r="F12" s="7"/>
      <c r="G12" s="7"/>
      <c r="H12" s="73"/>
      <c r="I12" s="73"/>
      <c r="K12" s="30" t="s">
        <v>71</v>
      </c>
      <c r="L12" s="84">
        <f t="shared" si="1"/>
        <v>0</v>
      </c>
      <c r="M12" s="84">
        <f t="shared" si="2"/>
        <v>0</v>
      </c>
      <c r="N12" s="84">
        <f t="shared" si="0"/>
        <v>0</v>
      </c>
      <c r="O12" s="84">
        <f t="shared" si="0"/>
        <v>0</v>
      </c>
      <c r="P12" s="84">
        <f t="shared" si="0"/>
        <v>0</v>
      </c>
      <c r="Q12" s="84">
        <f t="shared" si="0"/>
        <v>0</v>
      </c>
      <c r="R12" s="84">
        <f t="shared" si="0"/>
        <v>0</v>
      </c>
    </row>
    <row r="13" spans="2:18" x14ac:dyDescent="0.35">
      <c r="B13" s="30" t="s">
        <v>72</v>
      </c>
      <c r="C13" s="7"/>
      <c r="D13" s="7"/>
      <c r="E13" s="7"/>
      <c r="F13" s="7"/>
      <c r="G13" s="7"/>
      <c r="H13" s="73"/>
      <c r="I13" s="73"/>
      <c r="K13" s="30" t="s">
        <v>72</v>
      </c>
      <c r="L13" s="84">
        <f t="shared" si="1"/>
        <v>0</v>
      </c>
      <c r="M13" s="84">
        <f t="shared" si="2"/>
        <v>0</v>
      </c>
      <c r="N13" s="84">
        <f t="shared" si="0"/>
        <v>0</v>
      </c>
      <c r="O13" s="84">
        <f t="shared" si="0"/>
        <v>0</v>
      </c>
      <c r="P13" s="84">
        <f t="shared" si="0"/>
        <v>0</v>
      </c>
      <c r="Q13" s="84">
        <f t="shared" si="0"/>
        <v>0</v>
      </c>
      <c r="R13" s="84">
        <f t="shared" si="0"/>
        <v>0</v>
      </c>
    </row>
    <row r="14" spans="2:18" x14ac:dyDescent="0.35">
      <c r="B14" s="30" t="s">
        <v>73</v>
      </c>
      <c r="C14" s="7"/>
      <c r="D14" s="7"/>
      <c r="E14" s="7"/>
      <c r="F14" s="7"/>
      <c r="G14" s="7"/>
      <c r="H14" s="73"/>
      <c r="I14" s="73"/>
      <c r="K14" s="30" t="s">
        <v>73</v>
      </c>
      <c r="L14" s="84">
        <f t="shared" si="1"/>
        <v>0</v>
      </c>
      <c r="M14" s="84">
        <f t="shared" si="2"/>
        <v>0</v>
      </c>
      <c r="N14" s="84">
        <f t="shared" si="0"/>
        <v>0</v>
      </c>
      <c r="O14" s="84">
        <f t="shared" si="0"/>
        <v>0</v>
      </c>
      <c r="P14" s="84">
        <f t="shared" si="0"/>
        <v>0</v>
      </c>
      <c r="Q14" s="84">
        <f t="shared" si="0"/>
        <v>0</v>
      </c>
      <c r="R14" s="84">
        <f t="shared" si="0"/>
        <v>0</v>
      </c>
    </row>
    <row r="15" spans="2:18" x14ac:dyDescent="0.35">
      <c r="B15" s="30" t="s">
        <v>74</v>
      </c>
      <c r="C15" s="7"/>
      <c r="D15" s="7"/>
      <c r="E15" s="7"/>
      <c r="F15" s="7"/>
      <c r="G15" s="7"/>
      <c r="H15" s="73"/>
      <c r="I15" s="73"/>
      <c r="K15" s="30" t="s">
        <v>74</v>
      </c>
      <c r="L15" s="84">
        <f t="shared" si="1"/>
        <v>0</v>
      </c>
      <c r="M15" s="84">
        <f t="shared" si="2"/>
        <v>0</v>
      </c>
      <c r="N15" s="84">
        <f t="shared" si="0"/>
        <v>0</v>
      </c>
      <c r="O15" s="84">
        <f t="shared" si="0"/>
        <v>0</v>
      </c>
      <c r="P15" s="84">
        <f t="shared" si="0"/>
        <v>0</v>
      </c>
      <c r="Q15" s="84">
        <f t="shared" si="0"/>
        <v>0</v>
      </c>
      <c r="R15" s="84">
        <f t="shared" si="0"/>
        <v>0</v>
      </c>
    </row>
    <row r="16" spans="2:18" x14ac:dyDescent="0.35">
      <c r="B16" s="76" t="s">
        <v>75</v>
      </c>
      <c r="C16" s="77"/>
      <c r="D16" s="77"/>
      <c r="E16" s="77"/>
      <c r="F16" s="77"/>
      <c r="G16" s="77"/>
      <c r="H16" s="78"/>
      <c r="I16" s="78"/>
      <c r="K16" s="76" t="s">
        <v>75</v>
      </c>
      <c r="L16" s="161">
        <f t="shared" si="1"/>
        <v>0</v>
      </c>
      <c r="M16" s="161">
        <f t="shared" si="2"/>
        <v>0</v>
      </c>
      <c r="N16" s="161">
        <f t="shared" si="0"/>
        <v>0</v>
      </c>
      <c r="O16" s="161">
        <f t="shared" si="0"/>
        <v>0</v>
      </c>
      <c r="P16" s="161">
        <f t="shared" si="0"/>
        <v>0</v>
      </c>
      <c r="Q16" s="161">
        <f t="shared" si="0"/>
        <v>0</v>
      </c>
      <c r="R16" s="161">
        <f t="shared" si="0"/>
        <v>0</v>
      </c>
    </row>
    <row r="17" spans="2:18" x14ac:dyDescent="0.35">
      <c r="B17" s="30" t="s">
        <v>76</v>
      </c>
      <c r="C17" s="7"/>
      <c r="D17" s="7"/>
      <c r="E17" s="7"/>
      <c r="F17" s="7"/>
      <c r="G17" s="7"/>
      <c r="H17" s="73"/>
      <c r="I17" s="73"/>
      <c r="K17" s="30" t="s">
        <v>76</v>
      </c>
      <c r="L17" s="84">
        <f t="shared" si="1"/>
        <v>0</v>
      </c>
      <c r="M17" s="84">
        <f t="shared" si="2"/>
        <v>0</v>
      </c>
      <c r="N17" s="84">
        <f t="shared" si="0"/>
        <v>0</v>
      </c>
      <c r="O17" s="84">
        <f t="shared" si="0"/>
        <v>0</v>
      </c>
      <c r="P17" s="84">
        <f t="shared" si="0"/>
        <v>0</v>
      </c>
      <c r="Q17" s="84">
        <f t="shared" si="0"/>
        <v>0</v>
      </c>
      <c r="R17" s="84">
        <f t="shared" si="0"/>
        <v>0</v>
      </c>
    </row>
    <row r="18" spans="2:18" x14ac:dyDescent="0.35">
      <c r="B18" s="30" t="s">
        <v>77</v>
      </c>
      <c r="C18" s="7"/>
      <c r="D18" s="7"/>
      <c r="E18" s="7"/>
      <c r="F18" s="7"/>
      <c r="G18" s="7"/>
      <c r="H18" s="73"/>
      <c r="I18" s="73"/>
      <c r="K18" s="30" t="s">
        <v>77</v>
      </c>
      <c r="L18" s="84">
        <f t="shared" si="1"/>
        <v>0</v>
      </c>
      <c r="M18" s="84">
        <f t="shared" si="2"/>
        <v>0</v>
      </c>
      <c r="N18" s="84">
        <f t="shared" si="0"/>
        <v>0</v>
      </c>
      <c r="O18" s="84">
        <f t="shared" si="0"/>
        <v>0</v>
      </c>
      <c r="P18" s="84">
        <f t="shared" si="0"/>
        <v>0</v>
      </c>
      <c r="Q18" s="84">
        <f t="shared" si="0"/>
        <v>0</v>
      </c>
      <c r="R18" s="84">
        <f t="shared" si="0"/>
        <v>0</v>
      </c>
    </row>
    <row r="19" spans="2:18" x14ac:dyDescent="0.35">
      <c r="B19" s="30" t="s">
        <v>78</v>
      </c>
      <c r="C19" s="7"/>
      <c r="D19" s="7"/>
      <c r="E19" s="7"/>
      <c r="F19" s="7"/>
      <c r="G19" s="7"/>
      <c r="H19" s="73"/>
      <c r="I19" s="73"/>
      <c r="K19" s="30" t="s">
        <v>78</v>
      </c>
      <c r="L19" s="84">
        <f t="shared" si="1"/>
        <v>0</v>
      </c>
      <c r="M19" s="84">
        <f t="shared" si="2"/>
        <v>0</v>
      </c>
      <c r="N19" s="84">
        <f t="shared" si="0"/>
        <v>0</v>
      </c>
      <c r="O19" s="84">
        <f t="shared" si="0"/>
        <v>0</v>
      </c>
      <c r="P19" s="84">
        <f t="shared" si="0"/>
        <v>0</v>
      </c>
      <c r="Q19" s="84">
        <f t="shared" si="0"/>
        <v>0</v>
      </c>
      <c r="R19" s="84">
        <f t="shared" si="0"/>
        <v>0</v>
      </c>
    </row>
    <row r="20" spans="2:18" x14ac:dyDescent="0.35">
      <c r="B20" s="30" t="s">
        <v>79</v>
      </c>
      <c r="C20" s="7"/>
      <c r="D20" s="7"/>
      <c r="E20" s="7"/>
      <c r="F20" s="7"/>
      <c r="G20" s="7"/>
      <c r="H20" s="73"/>
      <c r="I20" s="73"/>
      <c r="K20" s="30" t="s">
        <v>79</v>
      </c>
      <c r="L20" s="84">
        <f t="shared" si="1"/>
        <v>0</v>
      </c>
      <c r="M20" s="84">
        <f t="shared" si="2"/>
        <v>0</v>
      </c>
      <c r="N20" s="84">
        <f t="shared" si="0"/>
        <v>0</v>
      </c>
      <c r="O20" s="84">
        <f t="shared" si="0"/>
        <v>0</v>
      </c>
      <c r="P20" s="84">
        <f t="shared" si="0"/>
        <v>0</v>
      </c>
      <c r="Q20" s="84">
        <f t="shared" si="0"/>
        <v>0</v>
      </c>
      <c r="R20" s="84">
        <f t="shared" si="0"/>
        <v>0</v>
      </c>
    </row>
    <row r="21" spans="2:18" x14ac:dyDescent="0.35">
      <c r="B21" s="76" t="s">
        <v>80</v>
      </c>
      <c r="C21" s="78"/>
      <c r="D21" s="78"/>
      <c r="E21" s="78"/>
      <c r="F21" s="78"/>
      <c r="G21" s="78"/>
      <c r="H21" s="78"/>
      <c r="I21" s="78"/>
      <c r="K21" s="76" t="s">
        <v>80</v>
      </c>
      <c r="L21" s="161">
        <f t="shared" si="1"/>
        <v>0</v>
      </c>
      <c r="M21" s="161">
        <f t="shared" si="2"/>
        <v>0</v>
      </c>
      <c r="N21" s="161">
        <f t="shared" si="0"/>
        <v>0</v>
      </c>
      <c r="O21" s="161">
        <f t="shared" si="0"/>
        <v>0</v>
      </c>
      <c r="P21" s="161">
        <f t="shared" si="0"/>
        <v>0</v>
      </c>
      <c r="Q21" s="161">
        <f t="shared" si="0"/>
        <v>0</v>
      </c>
      <c r="R21" s="161">
        <f t="shared" si="0"/>
        <v>0</v>
      </c>
    </row>
    <row r="23" spans="2:18" ht="16" thickBot="1" x14ac:dyDescent="0.4"/>
    <row r="24" spans="2:18" ht="16" thickBot="1" x14ac:dyDescent="0.4">
      <c r="B24" s="66" t="s">
        <v>82</v>
      </c>
      <c r="C24" s="80">
        <v>0.25</v>
      </c>
    </row>
    <row r="25" spans="2:18" x14ac:dyDescent="0.35">
      <c r="B25" t="s">
        <v>249</v>
      </c>
    </row>
    <row r="26" spans="2:18" x14ac:dyDescent="0.35">
      <c r="B26" s="98" t="s">
        <v>240</v>
      </c>
      <c r="C26" s="66" t="s">
        <v>242</v>
      </c>
    </row>
    <row r="27" spans="2:18" x14ac:dyDescent="0.35">
      <c r="B27" s="72" t="s">
        <v>57</v>
      </c>
      <c r="C27" s="72" t="s">
        <v>58</v>
      </c>
      <c r="D27" s="72" t="s">
        <v>59</v>
      </c>
      <c r="E27" s="72" t="s">
        <v>60</v>
      </c>
      <c r="F27" s="72" t="s">
        <v>61</v>
      </c>
      <c r="G27" s="72" t="s">
        <v>62</v>
      </c>
      <c r="H27" s="72" t="s">
        <v>63</v>
      </c>
      <c r="I27" s="72" t="s">
        <v>64</v>
      </c>
      <c r="K27" s="67" t="s">
        <v>10</v>
      </c>
      <c r="L27" s="66" t="s">
        <v>97</v>
      </c>
    </row>
    <row r="28" spans="2:18" x14ac:dyDescent="0.35">
      <c r="B28" s="30" t="s">
        <v>65</v>
      </c>
      <c r="C28" s="84">
        <f>L6*(1-$C$24)</f>
        <v>0</v>
      </c>
      <c r="D28" s="84">
        <f t="shared" ref="D28:I28" si="3">M6*(1-$C$24)</f>
        <v>0</v>
      </c>
      <c r="E28" s="84">
        <f t="shared" si="3"/>
        <v>0</v>
      </c>
      <c r="F28" s="84">
        <f t="shared" si="3"/>
        <v>0</v>
      </c>
      <c r="G28" s="84">
        <f t="shared" si="3"/>
        <v>0</v>
      </c>
      <c r="H28" s="84">
        <f t="shared" si="3"/>
        <v>0</v>
      </c>
      <c r="I28" s="84">
        <f t="shared" si="3"/>
        <v>0</v>
      </c>
      <c r="K28" s="68" t="s">
        <v>16</v>
      </c>
    </row>
    <row r="29" spans="2:18" x14ac:dyDescent="0.35">
      <c r="B29" s="30" t="s">
        <v>66</v>
      </c>
      <c r="C29" s="84">
        <f>L7*(1-$C$24)</f>
        <v>0</v>
      </c>
      <c r="D29" s="84">
        <f t="shared" ref="D29:I43" si="4">M7*(1-$C$24)</f>
        <v>0</v>
      </c>
      <c r="E29" s="84">
        <f t="shared" si="4"/>
        <v>0</v>
      </c>
      <c r="F29" s="84">
        <f t="shared" si="4"/>
        <v>0</v>
      </c>
      <c r="G29" s="84">
        <f t="shared" si="4"/>
        <v>0</v>
      </c>
      <c r="H29" s="84">
        <f t="shared" si="4"/>
        <v>0</v>
      </c>
      <c r="I29" s="84">
        <f t="shared" si="4"/>
        <v>0</v>
      </c>
      <c r="K29" s="69" t="s">
        <v>20</v>
      </c>
    </row>
    <row r="30" spans="2:18" x14ac:dyDescent="0.35">
      <c r="B30" s="74" t="s">
        <v>67</v>
      </c>
      <c r="C30" s="84">
        <f t="shared" ref="C30:C43" si="5">L8*(1-$C$24)</f>
        <v>0</v>
      </c>
      <c r="D30" s="84">
        <f t="shared" si="4"/>
        <v>0</v>
      </c>
      <c r="E30" s="84">
        <f t="shared" si="4"/>
        <v>0</v>
      </c>
      <c r="F30" s="84">
        <f t="shared" si="4"/>
        <v>0</v>
      </c>
      <c r="G30" s="84">
        <f t="shared" si="4"/>
        <v>0</v>
      </c>
      <c r="H30" s="84">
        <f t="shared" si="4"/>
        <v>0</v>
      </c>
      <c r="I30" s="84">
        <f t="shared" si="4"/>
        <v>0</v>
      </c>
      <c r="K30" s="70" t="s">
        <v>24</v>
      </c>
    </row>
    <row r="31" spans="2:18" x14ac:dyDescent="0.35">
      <c r="B31" s="76" t="s">
        <v>68</v>
      </c>
      <c r="C31" s="161">
        <f t="shared" si="5"/>
        <v>0</v>
      </c>
      <c r="D31" s="161">
        <f t="shared" si="4"/>
        <v>0</v>
      </c>
      <c r="E31" s="161">
        <f t="shared" si="4"/>
        <v>0</v>
      </c>
      <c r="F31" s="161">
        <f t="shared" si="4"/>
        <v>0</v>
      </c>
      <c r="G31" s="161">
        <f t="shared" si="4"/>
        <v>0</v>
      </c>
      <c r="H31" s="161">
        <f t="shared" si="4"/>
        <v>0</v>
      </c>
      <c r="I31" s="161">
        <f t="shared" si="4"/>
        <v>0</v>
      </c>
      <c r="K31" s="71" t="s">
        <v>28</v>
      </c>
    </row>
    <row r="32" spans="2:18" x14ac:dyDescent="0.35">
      <c r="B32" s="30" t="s">
        <v>69</v>
      </c>
      <c r="C32" s="84">
        <f t="shared" si="5"/>
        <v>0</v>
      </c>
      <c r="D32" s="84">
        <f t="shared" si="4"/>
        <v>0</v>
      </c>
      <c r="E32" s="84">
        <f t="shared" si="4"/>
        <v>0</v>
      </c>
      <c r="F32" s="84">
        <f t="shared" si="4"/>
        <v>0</v>
      </c>
      <c r="G32" s="84">
        <f t="shared" si="4"/>
        <v>0</v>
      </c>
      <c r="H32" s="84">
        <f t="shared" si="4"/>
        <v>0</v>
      </c>
      <c r="I32" s="84">
        <f t="shared" si="4"/>
        <v>0</v>
      </c>
    </row>
    <row r="33" spans="2:9" x14ac:dyDescent="0.35">
      <c r="B33" s="30" t="s">
        <v>70</v>
      </c>
      <c r="C33" s="84">
        <f t="shared" si="5"/>
        <v>0</v>
      </c>
      <c r="D33" s="84">
        <f t="shared" si="4"/>
        <v>0</v>
      </c>
      <c r="E33" s="84">
        <f t="shared" si="4"/>
        <v>0</v>
      </c>
      <c r="F33" s="84">
        <f t="shared" si="4"/>
        <v>0</v>
      </c>
      <c r="G33" s="84">
        <f t="shared" si="4"/>
        <v>0</v>
      </c>
      <c r="H33" s="84">
        <f t="shared" si="4"/>
        <v>0</v>
      </c>
      <c r="I33" s="84">
        <f t="shared" si="4"/>
        <v>0</v>
      </c>
    </row>
    <row r="34" spans="2:9" x14ac:dyDescent="0.35">
      <c r="B34" s="30" t="s">
        <v>71</v>
      </c>
      <c r="C34" s="84">
        <f t="shared" si="5"/>
        <v>0</v>
      </c>
      <c r="D34" s="84">
        <f t="shared" si="4"/>
        <v>0</v>
      </c>
      <c r="E34" s="84">
        <f t="shared" si="4"/>
        <v>0</v>
      </c>
      <c r="F34" s="84">
        <f t="shared" si="4"/>
        <v>0</v>
      </c>
      <c r="G34" s="84">
        <f t="shared" si="4"/>
        <v>0</v>
      </c>
      <c r="H34" s="84">
        <f t="shared" si="4"/>
        <v>0</v>
      </c>
      <c r="I34" s="84">
        <f t="shared" si="4"/>
        <v>0</v>
      </c>
    </row>
    <row r="35" spans="2:9" x14ac:dyDescent="0.35">
      <c r="B35" s="30" t="s">
        <v>72</v>
      </c>
      <c r="C35" s="84">
        <f t="shared" si="5"/>
        <v>0</v>
      </c>
      <c r="D35" s="84">
        <f t="shared" si="4"/>
        <v>0</v>
      </c>
      <c r="E35" s="84">
        <f t="shared" si="4"/>
        <v>0</v>
      </c>
      <c r="F35" s="84">
        <f t="shared" si="4"/>
        <v>0</v>
      </c>
      <c r="G35" s="84">
        <f t="shared" si="4"/>
        <v>0</v>
      </c>
      <c r="H35" s="84">
        <f t="shared" si="4"/>
        <v>0</v>
      </c>
      <c r="I35" s="84">
        <f t="shared" si="4"/>
        <v>0</v>
      </c>
    </row>
    <row r="36" spans="2:9" x14ac:dyDescent="0.35">
      <c r="B36" s="30" t="s">
        <v>73</v>
      </c>
      <c r="C36" s="84">
        <f t="shared" si="5"/>
        <v>0</v>
      </c>
      <c r="D36" s="84">
        <f t="shared" si="4"/>
        <v>0</v>
      </c>
      <c r="E36" s="84">
        <f t="shared" si="4"/>
        <v>0</v>
      </c>
      <c r="F36" s="84">
        <f t="shared" si="4"/>
        <v>0</v>
      </c>
      <c r="G36" s="84">
        <f t="shared" si="4"/>
        <v>0</v>
      </c>
      <c r="H36" s="84">
        <f t="shared" si="4"/>
        <v>0</v>
      </c>
      <c r="I36" s="84">
        <f t="shared" si="4"/>
        <v>0</v>
      </c>
    </row>
    <row r="37" spans="2:9" x14ac:dyDescent="0.35">
      <c r="B37" s="30" t="s">
        <v>74</v>
      </c>
      <c r="C37" s="84">
        <f t="shared" si="5"/>
        <v>0</v>
      </c>
      <c r="D37" s="84">
        <f t="shared" si="4"/>
        <v>0</v>
      </c>
      <c r="E37" s="84">
        <f t="shared" si="4"/>
        <v>0</v>
      </c>
      <c r="F37" s="84">
        <f t="shared" si="4"/>
        <v>0</v>
      </c>
      <c r="G37" s="84">
        <f t="shared" si="4"/>
        <v>0</v>
      </c>
      <c r="H37" s="84">
        <f t="shared" si="4"/>
        <v>0</v>
      </c>
      <c r="I37" s="84">
        <f t="shared" si="4"/>
        <v>0</v>
      </c>
    </row>
    <row r="38" spans="2:9" x14ac:dyDescent="0.35">
      <c r="B38" s="76" t="s">
        <v>75</v>
      </c>
      <c r="C38" s="161">
        <f t="shared" si="5"/>
        <v>0</v>
      </c>
      <c r="D38" s="161">
        <f t="shared" si="4"/>
        <v>0</v>
      </c>
      <c r="E38" s="161">
        <f t="shared" si="4"/>
        <v>0</v>
      </c>
      <c r="F38" s="161">
        <f t="shared" si="4"/>
        <v>0</v>
      </c>
      <c r="G38" s="161">
        <f t="shared" si="4"/>
        <v>0</v>
      </c>
      <c r="H38" s="161">
        <f t="shared" si="4"/>
        <v>0</v>
      </c>
      <c r="I38" s="161">
        <f t="shared" si="4"/>
        <v>0</v>
      </c>
    </row>
    <row r="39" spans="2:9" x14ac:dyDescent="0.35">
      <c r="B39" s="30" t="s">
        <v>76</v>
      </c>
      <c r="C39" s="84">
        <f t="shared" si="5"/>
        <v>0</v>
      </c>
      <c r="D39" s="84">
        <f t="shared" si="4"/>
        <v>0</v>
      </c>
      <c r="E39" s="84">
        <f t="shared" si="4"/>
        <v>0</v>
      </c>
      <c r="F39" s="84">
        <f t="shared" si="4"/>
        <v>0</v>
      </c>
      <c r="G39" s="84">
        <f t="shared" si="4"/>
        <v>0</v>
      </c>
      <c r="H39" s="84">
        <f t="shared" si="4"/>
        <v>0</v>
      </c>
      <c r="I39" s="84">
        <f t="shared" si="4"/>
        <v>0</v>
      </c>
    </row>
    <row r="40" spans="2:9" x14ac:dyDescent="0.35">
      <c r="B40" s="30" t="s">
        <v>77</v>
      </c>
      <c r="C40" s="84">
        <f t="shared" si="5"/>
        <v>0</v>
      </c>
      <c r="D40" s="84">
        <f t="shared" si="4"/>
        <v>0</v>
      </c>
      <c r="E40" s="84">
        <f t="shared" si="4"/>
        <v>0</v>
      </c>
      <c r="F40" s="84">
        <f t="shared" si="4"/>
        <v>0</v>
      </c>
      <c r="G40" s="84">
        <f t="shared" si="4"/>
        <v>0</v>
      </c>
      <c r="H40" s="84">
        <f t="shared" si="4"/>
        <v>0</v>
      </c>
      <c r="I40" s="84">
        <f t="shared" si="4"/>
        <v>0</v>
      </c>
    </row>
    <row r="41" spans="2:9" x14ac:dyDescent="0.35">
      <c r="B41" s="30" t="s">
        <v>78</v>
      </c>
      <c r="C41" s="84">
        <f t="shared" si="5"/>
        <v>0</v>
      </c>
      <c r="D41" s="84">
        <f t="shared" si="4"/>
        <v>0</v>
      </c>
      <c r="E41" s="84">
        <f t="shared" si="4"/>
        <v>0</v>
      </c>
      <c r="F41" s="84">
        <f t="shared" si="4"/>
        <v>0</v>
      </c>
      <c r="G41" s="84">
        <f t="shared" si="4"/>
        <v>0</v>
      </c>
      <c r="H41" s="84">
        <f t="shared" si="4"/>
        <v>0</v>
      </c>
      <c r="I41" s="84">
        <f t="shared" si="4"/>
        <v>0</v>
      </c>
    </row>
    <row r="42" spans="2:9" x14ac:dyDescent="0.35">
      <c r="B42" s="30" t="s">
        <v>79</v>
      </c>
      <c r="C42" s="84">
        <f t="shared" si="5"/>
        <v>0</v>
      </c>
      <c r="D42" s="84">
        <f t="shared" si="4"/>
        <v>0</v>
      </c>
      <c r="E42" s="84">
        <f t="shared" si="4"/>
        <v>0</v>
      </c>
      <c r="F42" s="84">
        <f t="shared" si="4"/>
        <v>0</v>
      </c>
      <c r="G42" s="84">
        <f t="shared" si="4"/>
        <v>0</v>
      </c>
      <c r="H42" s="84">
        <f t="shared" si="4"/>
        <v>0</v>
      </c>
      <c r="I42" s="84">
        <f t="shared" si="4"/>
        <v>0</v>
      </c>
    </row>
    <row r="43" spans="2:9" x14ac:dyDescent="0.35">
      <c r="B43" s="76" t="s">
        <v>80</v>
      </c>
      <c r="C43" s="161">
        <f t="shared" si="5"/>
        <v>0</v>
      </c>
      <c r="D43" s="161">
        <f t="shared" si="4"/>
        <v>0</v>
      </c>
      <c r="E43" s="161">
        <f t="shared" si="4"/>
        <v>0</v>
      </c>
      <c r="F43" s="161">
        <f t="shared" si="4"/>
        <v>0</v>
      </c>
      <c r="G43" s="161">
        <f t="shared" si="4"/>
        <v>0</v>
      </c>
      <c r="H43" s="161">
        <f t="shared" si="4"/>
        <v>0</v>
      </c>
      <c r="I43" s="161">
        <f t="shared" si="4"/>
        <v>0</v>
      </c>
    </row>
    <row r="45" spans="2:9" ht="33.5" x14ac:dyDescent="0.75">
      <c r="B45" s="97" t="s">
        <v>99</v>
      </c>
      <c r="C45" s="66" t="s">
        <v>96</v>
      </c>
    </row>
    <row r="46" spans="2:9" x14ac:dyDescent="0.35">
      <c r="C46" t="s">
        <v>258</v>
      </c>
    </row>
    <row r="47" spans="2:9" x14ac:dyDescent="0.35">
      <c r="B47" s="167" t="s">
        <v>243</v>
      </c>
      <c r="C47" s="163" t="s">
        <v>231</v>
      </c>
      <c r="D47" s="162"/>
      <c r="E47" s="162"/>
      <c r="F47" s="162"/>
      <c r="G47" s="162"/>
      <c r="H47" s="162"/>
    </row>
    <row r="48" spans="2:9" ht="16" thickBot="1" x14ac:dyDescent="0.4">
      <c r="B48" s="162"/>
      <c r="C48" s="162"/>
      <c r="D48" s="162"/>
      <c r="E48" s="162"/>
      <c r="F48" s="162"/>
      <c r="G48" s="162"/>
      <c r="H48" s="162"/>
    </row>
    <row r="49" spans="2:11" ht="16" thickBot="1" x14ac:dyDescent="0.4">
      <c r="B49" s="168"/>
      <c r="C49" s="169" t="s">
        <v>84</v>
      </c>
      <c r="D49" s="169" t="s">
        <v>85</v>
      </c>
      <c r="E49" s="169" t="s">
        <v>86</v>
      </c>
      <c r="F49" s="169" t="s">
        <v>87</v>
      </c>
      <c r="G49" s="169" t="s">
        <v>88</v>
      </c>
      <c r="H49" s="170" t="s">
        <v>89</v>
      </c>
      <c r="K49" s="166" t="s">
        <v>223</v>
      </c>
    </row>
    <row r="50" spans="2:11" ht="16" thickBot="1" x14ac:dyDescent="0.4">
      <c r="B50" s="165" t="s">
        <v>69</v>
      </c>
      <c r="C50" s="104"/>
      <c r="D50" s="172"/>
      <c r="E50" s="172"/>
      <c r="F50" s="104"/>
      <c r="G50" s="104"/>
      <c r="H50" s="173">
        <v>0.12870000000000001</v>
      </c>
      <c r="K50" s="171">
        <v>0.03</v>
      </c>
    </row>
    <row r="51" spans="2:11" x14ac:dyDescent="0.35">
      <c r="B51" s="165" t="s">
        <v>90</v>
      </c>
      <c r="C51" s="104"/>
      <c r="D51" s="104"/>
      <c r="E51" s="104"/>
      <c r="F51" s="172"/>
      <c r="G51" s="104"/>
      <c r="H51" s="173">
        <v>4.0000000000000002E-4</v>
      </c>
    </row>
    <row r="52" spans="2:11" x14ac:dyDescent="0.35">
      <c r="B52" s="165" t="s">
        <v>91</v>
      </c>
      <c r="C52" s="104"/>
      <c r="D52" s="172"/>
      <c r="E52" s="104"/>
      <c r="F52" s="172"/>
      <c r="G52" s="104"/>
      <c r="H52" s="173">
        <v>1.2699999999999999E-2</v>
      </c>
    </row>
    <row r="53" spans="2:11" x14ac:dyDescent="0.35">
      <c r="B53" s="165" t="s">
        <v>73</v>
      </c>
      <c r="C53" s="172"/>
      <c r="D53" s="172"/>
      <c r="E53" s="172"/>
      <c r="F53" s="172"/>
      <c r="G53" s="104"/>
      <c r="H53" s="173">
        <v>5.1999999999999998E-3</v>
      </c>
    </row>
    <row r="54" spans="2:11" x14ac:dyDescent="0.35">
      <c r="B54" s="165" t="s">
        <v>65</v>
      </c>
      <c r="C54" s="104"/>
      <c r="D54" s="172"/>
      <c r="E54" s="172"/>
      <c r="F54" s="104"/>
      <c r="G54" s="104"/>
      <c r="H54" s="173">
        <v>4.0000000000000001E-3</v>
      </c>
    </row>
    <row r="55" spans="2:11" x14ac:dyDescent="0.35">
      <c r="B55" s="165" t="s">
        <v>92</v>
      </c>
      <c r="C55" s="104"/>
      <c r="D55" s="104"/>
      <c r="E55" s="172"/>
      <c r="F55" s="104"/>
      <c r="G55" s="104"/>
      <c r="H55" s="173">
        <v>4.0000000000000002E-4</v>
      </c>
    </row>
    <row r="56" spans="2:11" x14ac:dyDescent="0.35">
      <c r="B56" s="165" t="s">
        <v>93</v>
      </c>
      <c r="C56" s="104"/>
      <c r="D56" s="104"/>
      <c r="E56" s="104"/>
      <c r="F56" s="172"/>
      <c r="G56" s="104"/>
      <c r="H56" s="173">
        <v>5.3E-3</v>
      </c>
    </row>
    <row r="57" spans="2:11" x14ac:dyDescent="0.35">
      <c r="B57" s="165" t="s">
        <v>72</v>
      </c>
      <c r="C57" s="104"/>
      <c r="D57" s="104"/>
      <c r="E57" s="172"/>
      <c r="F57" s="104"/>
      <c r="G57" s="104"/>
      <c r="H57" s="173">
        <v>1.41E-2</v>
      </c>
    </row>
    <row r="58" spans="2:11" x14ac:dyDescent="0.35">
      <c r="B58" s="165" t="s">
        <v>94</v>
      </c>
      <c r="C58" s="104"/>
      <c r="D58" s="172"/>
      <c r="E58" s="172"/>
      <c r="F58" s="172"/>
      <c r="G58" s="104"/>
      <c r="H58" s="173">
        <v>1.3299999999999999E-2</v>
      </c>
    </row>
    <row r="59" spans="2:11" x14ac:dyDescent="0.35">
      <c r="B59" s="165" t="s">
        <v>79</v>
      </c>
      <c r="C59" s="172"/>
      <c r="D59" s="172"/>
      <c r="E59" s="104"/>
      <c r="F59" s="104"/>
      <c r="G59" s="104"/>
      <c r="H59" s="173">
        <v>5.5399999999999998E-2</v>
      </c>
    </row>
    <row r="60" spans="2:11" x14ac:dyDescent="0.35">
      <c r="B60" s="165" t="s">
        <v>75</v>
      </c>
      <c r="C60" s="104"/>
      <c r="D60" s="104"/>
      <c r="E60" s="172"/>
      <c r="F60" s="104"/>
      <c r="G60" s="172"/>
      <c r="H60" s="173">
        <v>1.8E-3</v>
      </c>
    </row>
    <row r="61" spans="2:11" x14ac:dyDescent="0.35">
      <c r="B61" s="165" t="s">
        <v>68</v>
      </c>
      <c r="C61" s="104"/>
      <c r="D61" s="104"/>
      <c r="E61" s="104"/>
      <c r="F61" s="172"/>
      <c r="G61" s="104"/>
      <c r="H61" s="173">
        <v>1.6999999999999999E-3</v>
      </c>
    </row>
    <row r="62" spans="2:11" x14ac:dyDescent="0.35">
      <c r="B62" s="165" t="s">
        <v>78</v>
      </c>
      <c r="C62" s="172"/>
      <c r="D62" s="172"/>
      <c r="E62" s="172"/>
      <c r="F62" s="172"/>
      <c r="G62" s="104"/>
      <c r="H62" s="173">
        <v>3.3399999999999999E-2</v>
      </c>
    </row>
    <row r="63" spans="2:11" ht="16" thickBot="1" x14ac:dyDescent="0.4">
      <c r="B63" s="165" t="s">
        <v>80</v>
      </c>
      <c r="C63" s="172"/>
      <c r="D63" s="104"/>
      <c r="E63" s="104"/>
      <c r="F63" s="104"/>
      <c r="G63" s="104"/>
      <c r="H63" s="173">
        <v>4.0000000000000002E-4</v>
      </c>
    </row>
    <row r="64" spans="2:11" ht="16" thickBot="1" x14ac:dyDescent="0.4">
      <c r="B64" s="164" t="s">
        <v>89</v>
      </c>
      <c r="C64" s="174">
        <v>3.6799999999999999E-2</v>
      </c>
      <c r="D64" s="174">
        <v>0.1467</v>
      </c>
      <c r="E64" s="174">
        <v>7.0900000000000005E-2</v>
      </c>
      <c r="F64" s="174">
        <v>2.1499999999999998E-2</v>
      </c>
      <c r="G64" s="174">
        <v>6.9999999999999999E-4</v>
      </c>
      <c r="H64" s="175">
        <v>0.27679999999999999</v>
      </c>
    </row>
    <row r="67" spans="2:17" x14ac:dyDescent="0.35">
      <c r="K67" s="81"/>
    </row>
    <row r="68" spans="2:17" x14ac:dyDescent="0.35">
      <c r="B68" s="66"/>
    </row>
    <row r="69" spans="2:17" x14ac:dyDescent="0.35">
      <c r="B69" s="192" t="s">
        <v>221</v>
      </c>
      <c r="C69" s="89" t="s">
        <v>96</v>
      </c>
      <c r="D69" s="88"/>
      <c r="E69" s="88"/>
      <c r="F69" s="88"/>
      <c r="G69" s="88"/>
      <c r="H69" s="88"/>
      <c r="J69" s="159"/>
      <c r="K69" s="159"/>
      <c r="L69" s="159"/>
      <c r="M69" s="159"/>
      <c r="N69" s="159"/>
      <c r="O69" s="159"/>
      <c r="P69" s="159"/>
      <c r="Q69" s="159"/>
    </row>
    <row r="70" spans="2:17" ht="16" thickBot="1" x14ac:dyDescent="0.4">
      <c r="B70" s="88"/>
      <c r="C70" s="90"/>
      <c r="D70" s="88"/>
      <c r="E70" s="88"/>
      <c r="F70" s="88"/>
      <c r="G70" s="88"/>
      <c r="H70" s="88"/>
      <c r="J70" s="160"/>
      <c r="K70" s="158"/>
      <c r="L70" s="158"/>
      <c r="M70" s="158"/>
      <c r="N70" s="158"/>
      <c r="O70" s="158"/>
      <c r="P70" s="158"/>
      <c r="Q70" s="158"/>
    </row>
    <row r="71" spans="2:17" ht="16" thickBot="1" x14ac:dyDescent="0.4">
      <c r="B71" s="91"/>
      <c r="C71" s="92" t="s">
        <v>84</v>
      </c>
      <c r="D71" s="92" t="s">
        <v>85</v>
      </c>
      <c r="E71" s="92" t="s">
        <v>86</v>
      </c>
      <c r="F71" s="92" t="s">
        <v>87</v>
      </c>
      <c r="G71" s="93" t="s">
        <v>88</v>
      </c>
      <c r="H71" s="94" t="s">
        <v>89</v>
      </c>
      <c r="J71" s="160"/>
      <c r="K71" s="158"/>
      <c r="L71" s="158"/>
      <c r="M71" s="158"/>
      <c r="N71" s="158"/>
      <c r="O71" s="158"/>
      <c r="P71" s="158"/>
      <c r="Q71" s="158"/>
    </row>
    <row r="72" spans="2:17" x14ac:dyDescent="0.35">
      <c r="B72" s="95" t="s">
        <v>69</v>
      </c>
      <c r="C72" s="176"/>
      <c r="D72" s="149">
        <f>D50*$K$50</f>
        <v>0</v>
      </c>
      <c r="E72" s="149">
        <f>E50*$K$50</f>
        <v>0</v>
      </c>
      <c r="F72" s="176"/>
      <c r="G72" s="176"/>
      <c r="H72" s="177">
        <v>0.12870000000000001</v>
      </c>
      <c r="J72" s="160"/>
      <c r="K72" s="158"/>
      <c r="L72" s="158"/>
      <c r="M72" s="158"/>
      <c r="N72" s="158"/>
      <c r="O72" s="158"/>
      <c r="P72" s="158"/>
      <c r="Q72" s="158"/>
    </row>
    <row r="73" spans="2:17" x14ac:dyDescent="0.35">
      <c r="B73" s="95" t="s">
        <v>90</v>
      </c>
      <c r="C73" s="176"/>
      <c r="D73" s="176"/>
      <c r="E73" s="176"/>
      <c r="F73" s="149">
        <f>F51*$K$50</f>
        <v>0</v>
      </c>
      <c r="G73" s="176"/>
      <c r="H73" s="177">
        <v>4.0000000000000002E-4</v>
      </c>
      <c r="J73" s="160"/>
      <c r="K73" s="158"/>
      <c r="L73" s="158"/>
      <c r="M73" s="158"/>
      <c r="N73" s="158"/>
      <c r="O73" s="158"/>
      <c r="P73" s="158"/>
      <c r="Q73" s="158"/>
    </row>
    <row r="74" spans="2:17" ht="16" customHeight="1" x14ac:dyDescent="0.35">
      <c r="B74" s="95" t="s">
        <v>91</v>
      </c>
      <c r="C74" s="176"/>
      <c r="D74" s="176">
        <f>D52*$K$50</f>
        <v>0</v>
      </c>
      <c r="E74" s="176"/>
      <c r="F74" s="150">
        <f>F52*$K$50</f>
        <v>0</v>
      </c>
      <c r="G74" s="176"/>
      <c r="H74" s="177">
        <v>1.2699999999999999E-2</v>
      </c>
      <c r="J74" s="160"/>
      <c r="K74" s="158"/>
      <c r="L74" s="158"/>
      <c r="M74" s="158"/>
      <c r="N74" s="158"/>
      <c r="O74" s="158"/>
      <c r="P74" s="158"/>
      <c r="Q74" s="158"/>
    </row>
    <row r="75" spans="2:17" x14ac:dyDescent="0.35">
      <c r="B75" s="95" t="s">
        <v>73</v>
      </c>
      <c r="C75" s="176">
        <f>C53*$K$50</f>
        <v>0</v>
      </c>
      <c r="D75" s="176">
        <f>D53*$K$50</f>
        <v>0</v>
      </c>
      <c r="E75" s="149">
        <f>E53*$K$50</f>
        <v>0</v>
      </c>
      <c r="F75" s="150">
        <f>F53*$K$50</f>
        <v>0</v>
      </c>
      <c r="G75" s="176"/>
      <c r="H75" s="177">
        <v>5.1999999999999998E-3</v>
      </c>
      <c r="J75" s="160"/>
      <c r="K75" s="158"/>
      <c r="L75" s="158"/>
      <c r="M75" s="158"/>
      <c r="N75" s="158"/>
      <c r="O75" s="158"/>
      <c r="P75" s="158"/>
      <c r="Q75" s="158"/>
    </row>
    <row r="76" spans="2:17" x14ac:dyDescent="0.35">
      <c r="B76" s="95" t="s">
        <v>65</v>
      </c>
      <c r="C76" s="176"/>
      <c r="D76" s="149">
        <f>D54*$K$50</f>
        <v>0</v>
      </c>
      <c r="E76" s="149">
        <f>E54*$K$50</f>
        <v>0</v>
      </c>
      <c r="F76" s="176"/>
      <c r="G76" s="176"/>
      <c r="H76" s="177">
        <v>4.0000000000000001E-3</v>
      </c>
      <c r="J76" s="160"/>
      <c r="K76" s="158"/>
      <c r="L76" s="158"/>
      <c r="M76" s="158"/>
      <c r="N76" s="158"/>
      <c r="O76" s="158"/>
      <c r="P76" s="158"/>
      <c r="Q76" s="158"/>
    </row>
    <row r="77" spans="2:17" x14ac:dyDescent="0.35">
      <c r="B77" s="95" t="s">
        <v>92</v>
      </c>
      <c r="C77" s="176"/>
      <c r="D77" s="176"/>
      <c r="E77" s="150">
        <f>E55*$K$50</f>
        <v>0</v>
      </c>
      <c r="F77" s="176"/>
      <c r="G77" s="176"/>
      <c r="H77" s="177">
        <v>4.0000000000000002E-4</v>
      </c>
      <c r="J77" s="160"/>
      <c r="K77" s="158"/>
      <c r="L77" s="158"/>
      <c r="M77" s="158"/>
      <c r="N77" s="158"/>
      <c r="O77" s="158"/>
      <c r="P77" s="158"/>
      <c r="Q77" s="158"/>
    </row>
    <row r="78" spans="2:17" x14ac:dyDescent="0.35">
      <c r="B78" s="95" t="s">
        <v>93</v>
      </c>
      <c r="C78" s="176"/>
      <c r="D78" s="176"/>
      <c r="E78" s="176"/>
      <c r="F78" s="150">
        <f>F56*$K$50</f>
        <v>0</v>
      </c>
      <c r="G78" s="176"/>
      <c r="H78" s="177">
        <v>5.3E-3</v>
      </c>
      <c r="J78" s="160"/>
      <c r="K78" s="158"/>
      <c r="L78" s="158"/>
      <c r="M78" s="158"/>
      <c r="N78" s="158"/>
      <c r="O78" s="158"/>
      <c r="P78" s="158"/>
      <c r="Q78" s="158"/>
    </row>
    <row r="79" spans="2:17" x14ac:dyDescent="0.35">
      <c r="B79" s="95" t="s">
        <v>72</v>
      </c>
      <c r="C79" s="176"/>
      <c r="D79" s="176"/>
      <c r="E79" s="150">
        <f>E57*$K$50</f>
        <v>0</v>
      </c>
      <c r="F79" s="176"/>
      <c r="G79" s="176"/>
      <c r="H79" s="177">
        <v>1.41E-2</v>
      </c>
      <c r="J79" s="160"/>
      <c r="K79" s="158"/>
      <c r="L79" s="158"/>
      <c r="M79" s="158"/>
      <c r="N79" s="158"/>
      <c r="O79" s="158"/>
      <c r="P79" s="158"/>
      <c r="Q79" s="158"/>
    </row>
    <row r="80" spans="2:17" x14ac:dyDescent="0.35">
      <c r="B80" s="95" t="s">
        <v>94</v>
      </c>
      <c r="C80" s="176"/>
      <c r="D80" s="149">
        <f>D58*$K$50</f>
        <v>0</v>
      </c>
      <c r="E80" s="149">
        <f>E58*$K$50</f>
        <v>0</v>
      </c>
      <c r="F80" s="150">
        <f>F58*$K$50</f>
        <v>0</v>
      </c>
      <c r="G80" s="176"/>
      <c r="H80" s="177">
        <v>1.3299999999999999E-2</v>
      </c>
      <c r="J80" s="160"/>
      <c r="K80" s="158"/>
      <c r="L80" s="158"/>
      <c r="M80" s="158"/>
      <c r="N80" s="158"/>
      <c r="O80" s="158"/>
      <c r="P80" s="158"/>
      <c r="Q80" s="158"/>
    </row>
    <row r="81" spans="2:42" x14ac:dyDescent="0.35">
      <c r="B81" s="95" t="s">
        <v>79</v>
      </c>
      <c r="C81" s="149">
        <f>C59*$K$50</f>
        <v>0</v>
      </c>
      <c r="D81" s="149">
        <f>D59*$K$50</f>
        <v>0</v>
      </c>
      <c r="E81" s="176"/>
      <c r="F81" s="176"/>
      <c r="G81" s="176"/>
      <c r="H81" s="177">
        <v>5.5399999999999998E-2</v>
      </c>
      <c r="J81" s="160"/>
      <c r="K81" s="158"/>
      <c r="L81" s="158"/>
      <c r="M81" s="158"/>
      <c r="N81" s="158"/>
      <c r="O81" s="158"/>
      <c r="P81" s="158"/>
      <c r="Q81" s="158"/>
    </row>
    <row r="82" spans="2:42" x14ac:dyDescent="0.35">
      <c r="B82" s="95" t="s">
        <v>75</v>
      </c>
      <c r="C82" s="176"/>
      <c r="D82" s="176"/>
      <c r="E82" s="149">
        <f>E60*$K$50</f>
        <v>0</v>
      </c>
      <c r="F82" s="176"/>
      <c r="G82" s="150">
        <f>G60*$K$50</f>
        <v>0</v>
      </c>
      <c r="H82" s="177">
        <v>1.8E-3</v>
      </c>
      <c r="J82" s="160"/>
      <c r="K82" s="158"/>
      <c r="L82" s="158"/>
      <c r="M82" s="158"/>
      <c r="N82" s="158"/>
      <c r="O82" s="158"/>
      <c r="P82" s="158"/>
      <c r="Q82" s="158"/>
    </row>
    <row r="83" spans="2:42" x14ac:dyDescent="0.35">
      <c r="B83" s="95" t="s">
        <v>68</v>
      </c>
      <c r="C83" s="176"/>
      <c r="D83" s="176"/>
      <c r="E83" s="176"/>
      <c r="F83" s="150">
        <f>F61*$K$50</f>
        <v>0</v>
      </c>
      <c r="G83" s="176"/>
      <c r="H83" s="177">
        <v>1.6999999999999999E-3</v>
      </c>
      <c r="J83" s="160"/>
      <c r="K83" s="158"/>
      <c r="L83" s="158"/>
      <c r="M83" s="158"/>
      <c r="N83" s="158"/>
      <c r="O83" s="158"/>
      <c r="P83" s="158"/>
      <c r="Q83" s="158"/>
    </row>
    <row r="84" spans="2:42" x14ac:dyDescent="0.35">
      <c r="B84" s="95" t="s">
        <v>78</v>
      </c>
      <c r="C84" s="149">
        <f>C62*$K$50</f>
        <v>0</v>
      </c>
      <c r="D84" s="149">
        <f>D62*$K$50</f>
        <v>0</v>
      </c>
      <c r="E84" s="150">
        <f>E62*$K$50</f>
        <v>0</v>
      </c>
      <c r="F84" s="150">
        <f>F62*$K$50</f>
        <v>0</v>
      </c>
      <c r="G84" s="176"/>
      <c r="H84" s="177">
        <v>3.3399999999999999E-2</v>
      </c>
      <c r="J84" s="160"/>
      <c r="K84" s="158"/>
      <c r="L84" s="158"/>
      <c r="M84" s="158"/>
      <c r="N84" s="158"/>
      <c r="O84" s="158"/>
      <c r="P84" s="158"/>
      <c r="Q84" s="158"/>
    </row>
    <row r="85" spans="2:42" ht="16" thickBot="1" x14ac:dyDescent="0.4">
      <c r="B85" s="95" t="s">
        <v>80</v>
      </c>
      <c r="C85" s="149">
        <f>C63*$K$50</f>
        <v>0</v>
      </c>
      <c r="D85" s="176"/>
      <c r="E85" s="176"/>
      <c r="F85" s="176"/>
      <c r="G85" s="176"/>
      <c r="H85" s="177">
        <v>4.0000000000000002E-4</v>
      </c>
      <c r="J85" s="160"/>
      <c r="K85" s="158"/>
      <c r="L85" s="158"/>
      <c r="M85" s="158"/>
      <c r="N85" s="158"/>
      <c r="O85" s="158"/>
      <c r="P85" s="158"/>
      <c r="Q85" s="158"/>
    </row>
    <row r="86" spans="2:42" ht="16" thickBot="1" x14ac:dyDescent="0.4">
      <c r="B86" s="94" t="s">
        <v>89</v>
      </c>
      <c r="C86" s="148">
        <f>C21*$C$67</f>
        <v>0</v>
      </c>
      <c r="D86" s="148">
        <f>D21*$C$67</f>
        <v>0</v>
      </c>
      <c r="E86" s="148">
        <f>E21*$C$67</f>
        <v>0</v>
      </c>
      <c r="F86" s="148">
        <f>F21*$C$67</f>
        <v>0</v>
      </c>
      <c r="G86" s="148">
        <f>G21*$C$67</f>
        <v>0</v>
      </c>
      <c r="H86" s="178">
        <v>0.27679999999999999</v>
      </c>
    </row>
    <row r="89" spans="2:42" ht="33.5" x14ac:dyDescent="0.75">
      <c r="B89" s="97" t="s">
        <v>100</v>
      </c>
      <c r="C89" s="66" t="s">
        <v>224</v>
      </c>
    </row>
    <row r="90" spans="2:42" x14ac:dyDescent="0.35">
      <c r="B90" s="66"/>
      <c r="C90" t="s">
        <v>108</v>
      </c>
    </row>
    <row r="91" spans="2:42" x14ac:dyDescent="0.35">
      <c r="C91" t="s">
        <v>245</v>
      </c>
      <c r="Y91" s="115"/>
      <c r="Z91" s="66"/>
      <c r="AA91" s="115"/>
      <c r="AB91" s="66"/>
      <c r="AC91" s="115"/>
      <c r="AD91" s="66"/>
      <c r="AE91" s="115"/>
      <c r="AF91" s="66"/>
      <c r="AG91" s="115"/>
      <c r="AH91" s="66"/>
      <c r="AI91" s="115"/>
      <c r="AJ91" s="66"/>
      <c r="AK91" s="115"/>
      <c r="AL91" s="66"/>
      <c r="AM91" s="115"/>
      <c r="AN91" s="66"/>
      <c r="AO91" s="115"/>
      <c r="AP91" s="66"/>
    </row>
    <row r="92" spans="2:42" x14ac:dyDescent="0.35">
      <c r="C92" t="s">
        <v>109</v>
      </c>
      <c r="Y92" s="107"/>
      <c r="Z92" s="107"/>
      <c r="AA92" s="107"/>
      <c r="AB92" s="107"/>
      <c r="AC92" s="107"/>
      <c r="AD92" s="107"/>
      <c r="AE92" s="107"/>
      <c r="AF92" s="107"/>
      <c r="AG92" s="107"/>
      <c r="AH92" s="107"/>
      <c r="AI92" s="107"/>
      <c r="AJ92" s="107"/>
      <c r="AK92" s="107"/>
      <c r="AL92" s="107"/>
      <c r="AM92" s="107"/>
      <c r="AN92" s="107"/>
      <c r="AO92" s="107"/>
      <c r="AP92" s="107"/>
    </row>
    <row r="93" spans="2:42" x14ac:dyDescent="0.35">
      <c r="C93" t="s">
        <v>244</v>
      </c>
    </row>
    <row r="94" spans="2:42" x14ac:dyDescent="0.35">
      <c r="C94" t="s">
        <v>113</v>
      </c>
    </row>
    <row r="95" spans="2:42" ht="21" customHeight="1" x14ac:dyDescent="0.35">
      <c r="B95" s="193" t="s">
        <v>229</v>
      </c>
      <c r="C95" s="31">
        <v>0.8</v>
      </c>
      <c r="D95" s="31">
        <v>0.2</v>
      </c>
      <c r="E95" s="7"/>
      <c r="F95" s="7"/>
    </row>
    <row r="96" spans="2:42" x14ac:dyDescent="0.35">
      <c r="B96" s="32" t="s">
        <v>105</v>
      </c>
      <c r="C96" s="7" t="s">
        <v>106</v>
      </c>
      <c r="D96" s="7" t="s">
        <v>38</v>
      </c>
      <c r="E96" s="28" t="s">
        <v>107</v>
      </c>
      <c r="F96" s="7" t="s">
        <v>110</v>
      </c>
    </row>
    <row r="97" spans="2:42" x14ac:dyDescent="0.35">
      <c r="B97" s="67" t="s">
        <v>10</v>
      </c>
      <c r="C97" s="103" t="s">
        <v>19</v>
      </c>
      <c r="D97" s="50" t="s">
        <v>23</v>
      </c>
      <c r="E97" s="96">
        <f>D72+E72+F73+E75+E76+D76+C81+D80+D81+E80+E82+D84+C84+C85</f>
        <v>0</v>
      </c>
      <c r="F97" s="99" t="e">
        <f>E97/E100</f>
        <v>#DIV/0!</v>
      </c>
    </row>
    <row r="98" spans="2:42" x14ac:dyDescent="0.35">
      <c r="B98" s="68" t="s">
        <v>16</v>
      </c>
      <c r="C98" s="47" t="s">
        <v>19</v>
      </c>
      <c r="D98" s="50" t="s">
        <v>23</v>
      </c>
      <c r="E98" s="96">
        <f>F74+F75+E77+E79+F78+F80+G82+F83+F84+E84</f>
        <v>0</v>
      </c>
      <c r="F98" s="99" t="e">
        <f>E98/E100</f>
        <v>#DIV/0!</v>
      </c>
    </row>
    <row r="99" spans="2:42" x14ac:dyDescent="0.35">
      <c r="B99" s="102" t="s">
        <v>20</v>
      </c>
      <c r="C99" s="50" t="s">
        <v>23</v>
      </c>
      <c r="D99" s="54" t="s">
        <v>27</v>
      </c>
      <c r="E99" s="96"/>
      <c r="F99" s="99" t="e">
        <f>E99/E100</f>
        <v>#DIV/0!</v>
      </c>
    </row>
    <row r="100" spans="2:42" ht="16" thickBot="1" x14ac:dyDescent="0.4">
      <c r="B100" s="101"/>
      <c r="C100" s="7"/>
      <c r="D100" s="7"/>
      <c r="E100" s="100">
        <f>SUM(E97:E99)</f>
        <v>0</v>
      </c>
      <c r="F100" s="7"/>
    </row>
    <row r="101" spans="2:42" x14ac:dyDescent="0.35">
      <c r="B101" s="101"/>
    </row>
    <row r="103" spans="2:42" ht="33.5" x14ac:dyDescent="0.75">
      <c r="B103" s="97" t="s">
        <v>104</v>
      </c>
      <c r="C103" s="66" t="s">
        <v>112</v>
      </c>
    </row>
    <row r="104" spans="2:42" x14ac:dyDescent="0.35">
      <c r="C104" t="s">
        <v>246</v>
      </c>
    </row>
    <row r="105" spans="2:42" x14ac:dyDescent="0.35">
      <c r="B105" s="66" t="s">
        <v>230</v>
      </c>
      <c r="C105" t="s">
        <v>113</v>
      </c>
    </row>
    <row r="106" spans="2:42" x14ac:dyDescent="0.35">
      <c r="B106" s="35" t="s">
        <v>8</v>
      </c>
      <c r="X106" s="66"/>
    </row>
    <row r="107" spans="2:42" x14ac:dyDescent="0.35">
      <c r="B107" s="125" t="s">
        <v>15</v>
      </c>
      <c r="X107" s="107"/>
      <c r="Y107" s="115">
        <v>2038</v>
      </c>
      <c r="Z107" s="66">
        <v>2039</v>
      </c>
      <c r="AA107" s="115">
        <v>2040</v>
      </c>
      <c r="AB107" s="66">
        <v>2041</v>
      </c>
      <c r="AC107" s="115">
        <v>2042</v>
      </c>
      <c r="AD107" s="66">
        <v>2043</v>
      </c>
      <c r="AE107" s="115">
        <v>2044</v>
      </c>
      <c r="AF107" s="66">
        <v>2045</v>
      </c>
      <c r="AG107" s="115">
        <v>2046</v>
      </c>
      <c r="AH107" s="66">
        <v>2047</v>
      </c>
      <c r="AI107" s="115">
        <v>2048</v>
      </c>
      <c r="AJ107" s="66">
        <v>2049</v>
      </c>
      <c r="AK107" s="115">
        <v>2050</v>
      </c>
      <c r="AL107" s="66">
        <v>2051</v>
      </c>
      <c r="AM107" s="115">
        <v>2052</v>
      </c>
      <c r="AN107" s="66">
        <v>2053</v>
      </c>
      <c r="AO107" s="115">
        <v>2054</v>
      </c>
      <c r="AP107" s="66">
        <v>2055</v>
      </c>
    </row>
    <row r="108" spans="2:42" x14ac:dyDescent="0.35">
      <c r="B108" s="126" t="s">
        <v>19</v>
      </c>
      <c r="C108" s="104">
        <f>C95*E97+C95*E98</f>
        <v>0</v>
      </c>
      <c r="Y108" s="107">
        <f>X123</f>
        <v>0</v>
      </c>
      <c r="Z108" s="107">
        <f t="shared" ref="E108:AP130" si="6">Y108</f>
        <v>0</v>
      </c>
      <c r="AA108" s="107">
        <f t="shared" si="6"/>
        <v>0</v>
      </c>
      <c r="AB108" s="107">
        <f t="shared" si="6"/>
        <v>0</v>
      </c>
      <c r="AC108" s="107">
        <f t="shared" si="6"/>
        <v>0</v>
      </c>
      <c r="AD108" s="107">
        <f t="shared" si="6"/>
        <v>0</v>
      </c>
      <c r="AE108" s="107">
        <f t="shared" si="6"/>
        <v>0</v>
      </c>
      <c r="AF108" s="107">
        <f t="shared" si="6"/>
        <v>0</v>
      </c>
      <c r="AG108" s="107">
        <f t="shared" si="6"/>
        <v>0</v>
      </c>
      <c r="AH108" s="107">
        <f t="shared" si="6"/>
        <v>0</v>
      </c>
      <c r="AI108" s="107">
        <f t="shared" si="6"/>
        <v>0</v>
      </c>
      <c r="AJ108" s="107">
        <f t="shared" si="6"/>
        <v>0</v>
      </c>
      <c r="AK108" s="107">
        <f t="shared" si="6"/>
        <v>0</v>
      </c>
      <c r="AL108" s="107">
        <f t="shared" si="6"/>
        <v>0</v>
      </c>
      <c r="AM108" s="107">
        <f t="shared" si="6"/>
        <v>0</v>
      </c>
      <c r="AN108" s="107">
        <f t="shared" si="6"/>
        <v>0</v>
      </c>
      <c r="AO108" s="107">
        <f t="shared" si="6"/>
        <v>0</v>
      </c>
      <c r="AP108" s="107">
        <f t="shared" si="6"/>
        <v>0</v>
      </c>
    </row>
    <row r="109" spans="2:42" x14ac:dyDescent="0.35">
      <c r="B109" s="127" t="s">
        <v>23</v>
      </c>
      <c r="C109" s="104">
        <f>D95*E97+D95*E98+C95*E99</f>
        <v>0</v>
      </c>
    </row>
    <row r="110" spans="2:42" x14ac:dyDescent="0.35">
      <c r="B110" s="128" t="s">
        <v>27</v>
      </c>
      <c r="C110" s="105">
        <f>D95*E99</f>
        <v>0</v>
      </c>
    </row>
    <row r="111" spans="2:42" x14ac:dyDescent="0.35">
      <c r="C111" s="104">
        <f>SUM(C107:C110)</f>
        <v>0</v>
      </c>
      <c r="D111" t="s">
        <v>114</v>
      </c>
    </row>
    <row r="113" spans="2:24" x14ac:dyDescent="0.35">
      <c r="T113" s="66"/>
      <c r="U113" s="115"/>
      <c r="V113" s="66"/>
      <c r="W113" s="115"/>
    </row>
    <row r="114" spans="2:24" x14ac:dyDescent="0.35">
      <c r="T114" s="107"/>
      <c r="U114" s="107"/>
      <c r="V114" s="107"/>
      <c r="W114" s="107"/>
    </row>
    <row r="116" spans="2:24" ht="33.5" x14ac:dyDescent="0.75">
      <c r="B116" s="97" t="s">
        <v>111</v>
      </c>
      <c r="C116" s="66" t="s">
        <v>131</v>
      </c>
    </row>
    <row r="117" spans="2:24" ht="33.5" x14ac:dyDescent="0.75">
      <c r="B117" s="97"/>
      <c r="C117" t="s">
        <v>247</v>
      </c>
    </row>
    <row r="118" spans="2:24" ht="16" thickBot="1" x14ac:dyDescent="0.4">
      <c r="B118" s="66" t="s">
        <v>248</v>
      </c>
      <c r="C118" t="s">
        <v>227</v>
      </c>
    </row>
    <row r="119" spans="2:24" ht="16" thickBot="1" x14ac:dyDescent="0.4">
      <c r="B119" t="s">
        <v>115</v>
      </c>
      <c r="C119" s="118" t="s">
        <v>116</v>
      </c>
    </row>
    <row r="120" spans="2:24" x14ac:dyDescent="0.35">
      <c r="B120" s="35" t="s">
        <v>8</v>
      </c>
      <c r="C120" t="s">
        <v>117</v>
      </c>
      <c r="D120" t="s">
        <v>118</v>
      </c>
      <c r="E120" t="s">
        <v>119</v>
      </c>
    </row>
    <row r="121" spans="2:24" x14ac:dyDescent="0.35">
      <c r="B121" s="125" t="s">
        <v>15</v>
      </c>
      <c r="C121" s="106">
        <f>Kalkulasjonspriser!K61</f>
        <v>184830188.99976188</v>
      </c>
      <c r="D121" s="111">
        <f>C107</f>
        <v>0</v>
      </c>
      <c r="E121" s="138">
        <f>D121*C121</f>
        <v>0</v>
      </c>
    </row>
    <row r="122" spans="2:24" x14ac:dyDescent="0.35">
      <c r="B122" s="126" t="s">
        <v>19</v>
      </c>
      <c r="C122" s="106">
        <f>Kalkulasjonspriser!L61</f>
        <v>245246187.9888095</v>
      </c>
      <c r="D122" s="111">
        <f>C108</f>
        <v>0</v>
      </c>
      <c r="E122" s="138">
        <f>D122*C122</f>
        <v>0</v>
      </c>
      <c r="X122" s="66">
        <v>2037</v>
      </c>
    </row>
    <row r="123" spans="2:24" x14ac:dyDescent="0.35">
      <c r="B123" s="127" t="s">
        <v>23</v>
      </c>
      <c r="C123" s="106">
        <f>Kalkulasjonspriser!M61</f>
        <v>684128347.49000001</v>
      </c>
      <c r="D123" s="111">
        <f>C109</f>
        <v>0</v>
      </c>
      <c r="E123" s="138">
        <f>D123*C123</f>
        <v>0</v>
      </c>
      <c r="X123" s="107">
        <f>W130</f>
        <v>0</v>
      </c>
    </row>
    <row r="124" spans="2:24" x14ac:dyDescent="0.35">
      <c r="B124" s="128" t="s">
        <v>27</v>
      </c>
      <c r="C124" s="106">
        <f>Kalkulasjonspriser!N61</f>
        <v>986610119.75333345</v>
      </c>
      <c r="D124" s="111">
        <f>C110</f>
        <v>0</v>
      </c>
      <c r="E124" s="138">
        <f>D124*C124</f>
        <v>0</v>
      </c>
    </row>
    <row r="125" spans="2:24" x14ac:dyDescent="0.35">
      <c r="C125" s="119"/>
      <c r="D125" s="119" t="s">
        <v>126</v>
      </c>
      <c r="E125" s="120">
        <f>SUM(E121:E124)</f>
        <v>0</v>
      </c>
      <c r="F125" s="107"/>
    </row>
    <row r="126" spans="2:24" x14ac:dyDescent="0.35">
      <c r="B126" s="121"/>
      <c r="C126" s="121"/>
      <c r="D126" s="122"/>
      <c r="E126" s="121"/>
      <c r="F126" s="109"/>
      <c r="G126" s="110"/>
      <c r="H126" s="110"/>
    </row>
    <row r="127" spans="2:24" ht="16" thickBot="1" x14ac:dyDescent="0.4">
      <c r="B127" s="121"/>
      <c r="C127" s="123"/>
      <c r="D127" s="124"/>
      <c r="E127" s="121"/>
      <c r="F127" s="112"/>
      <c r="G127" s="108"/>
      <c r="H127" s="108"/>
      <c r="I127" s="108"/>
      <c r="J127" s="108"/>
    </row>
    <row r="128" spans="2:24" ht="16" thickBot="1" x14ac:dyDescent="0.4">
      <c r="B128" s="66" t="s">
        <v>127</v>
      </c>
      <c r="C128" s="171">
        <v>0.04</v>
      </c>
    </row>
    <row r="129" spans="2:23" x14ac:dyDescent="0.35">
      <c r="B129" s="66" t="s">
        <v>128</v>
      </c>
      <c r="C129" s="115">
        <v>2016</v>
      </c>
      <c r="D129" s="66">
        <v>2017</v>
      </c>
      <c r="E129" s="115">
        <v>2018</v>
      </c>
      <c r="F129" s="66">
        <v>2019</v>
      </c>
      <c r="G129" s="115">
        <v>2020</v>
      </c>
      <c r="H129" s="66">
        <v>2021</v>
      </c>
      <c r="I129" s="115">
        <v>2022</v>
      </c>
      <c r="J129" s="66">
        <v>2023</v>
      </c>
      <c r="K129" s="115">
        <v>2024</v>
      </c>
      <c r="L129" s="66">
        <v>2025</v>
      </c>
      <c r="M129" s="115">
        <v>2026</v>
      </c>
      <c r="N129" s="66">
        <v>2027</v>
      </c>
      <c r="O129" s="115">
        <v>2028</v>
      </c>
      <c r="P129" s="66">
        <v>2029</v>
      </c>
      <c r="Q129" s="115">
        <v>2030</v>
      </c>
      <c r="R129" s="66">
        <v>2031</v>
      </c>
      <c r="S129" s="115">
        <v>2032</v>
      </c>
      <c r="T129" s="66">
        <v>2033</v>
      </c>
      <c r="U129" s="115">
        <v>2034</v>
      </c>
      <c r="V129" s="66">
        <v>2035</v>
      </c>
      <c r="W129" s="115">
        <v>2036</v>
      </c>
    </row>
    <row r="130" spans="2:23" x14ac:dyDescent="0.35">
      <c r="B130" s="66" t="s">
        <v>129</v>
      </c>
      <c r="C130" s="107">
        <f>E125</f>
        <v>0</v>
      </c>
      <c r="D130" s="107">
        <f>C130</f>
        <v>0</v>
      </c>
      <c r="E130" s="107">
        <f t="shared" si="6"/>
        <v>0</v>
      </c>
      <c r="F130" s="107">
        <f t="shared" si="6"/>
        <v>0</v>
      </c>
      <c r="G130" s="107">
        <f t="shared" si="6"/>
        <v>0</v>
      </c>
      <c r="H130" s="107">
        <f t="shared" si="6"/>
        <v>0</v>
      </c>
      <c r="I130" s="107">
        <f t="shared" si="6"/>
        <v>0</v>
      </c>
      <c r="J130" s="107">
        <f t="shared" si="6"/>
        <v>0</v>
      </c>
      <c r="K130" s="107">
        <f t="shared" si="6"/>
        <v>0</v>
      </c>
      <c r="L130" s="107">
        <f t="shared" si="6"/>
        <v>0</v>
      </c>
      <c r="M130" s="107">
        <f t="shared" si="6"/>
        <v>0</v>
      </c>
      <c r="N130" s="107">
        <f t="shared" si="6"/>
        <v>0</v>
      </c>
      <c r="O130" s="107">
        <f t="shared" si="6"/>
        <v>0</v>
      </c>
      <c r="P130" s="107">
        <f t="shared" si="6"/>
        <v>0</v>
      </c>
      <c r="Q130" s="107">
        <f t="shared" si="6"/>
        <v>0</v>
      </c>
      <c r="R130" s="107">
        <f t="shared" si="6"/>
        <v>0</v>
      </c>
      <c r="S130" s="107">
        <f t="shared" si="6"/>
        <v>0</v>
      </c>
      <c r="T130" s="107">
        <f t="shared" si="6"/>
        <v>0</v>
      </c>
      <c r="U130" s="107">
        <f t="shared" si="6"/>
        <v>0</v>
      </c>
      <c r="V130" s="107">
        <f t="shared" si="6"/>
        <v>0</v>
      </c>
      <c r="W130" s="107">
        <f t="shared" si="6"/>
        <v>0</v>
      </c>
    </row>
    <row r="132" spans="2:23" ht="16" thickBot="1" x14ac:dyDescent="0.4">
      <c r="B132" s="116" t="s">
        <v>130</v>
      </c>
      <c r="C132" s="117">
        <f>NPV(C128,C108:AP108)</f>
        <v>0</v>
      </c>
    </row>
    <row r="133" spans="2:23" ht="16" thickTop="1" x14ac:dyDescent="0.35">
      <c r="B133" s="140"/>
      <c r="C133" s="182"/>
      <c r="D133" s="136"/>
      <c r="E133" s="136"/>
      <c r="F133" s="136"/>
      <c r="G133" s="136"/>
      <c r="H133" s="136"/>
      <c r="I133" s="136"/>
      <c r="J133" s="136"/>
      <c r="K133" s="136"/>
      <c r="L133" s="136"/>
      <c r="M133" s="136"/>
      <c r="N133" s="136"/>
      <c r="O133" s="136"/>
      <c r="P133" s="136"/>
      <c r="Q133" s="136"/>
      <c r="R133" s="136"/>
      <c r="S133" s="136"/>
    </row>
    <row r="134" spans="2:23" x14ac:dyDescent="0.35">
      <c r="B134" s="140"/>
      <c r="C134" s="115"/>
      <c r="D134" s="140"/>
      <c r="E134" s="115"/>
      <c r="F134" s="140"/>
      <c r="G134" s="115"/>
      <c r="H134" s="140"/>
      <c r="I134" s="136"/>
      <c r="J134" s="136"/>
      <c r="K134" s="136"/>
      <c r="L134" s="136"/>
      <c r="M134" s="136"/>
      <c r="N134" s="136"/>
      <c r="O134" s="136"/>
      <c r="P134" s="136"/>
      <c r="Q134" s="136"/>
      <c r="R134" s="136"/>
      <c r="S134" s="136"/>
    </row>
    <row r="135" spans="2:23" x14ac:dyDescent="0.35">
      <c r="B135" s="140" t="s">
        <v>228</v>
      </c>
      <c r="C135" s="183"/>
      <c r="D135" s="183"/>
      <c r="E135" s="183"/>
      <c r="F135" s="183"/>
      <c r="G135" s="183"/>
      <c r="H135" s="183"/>
      <c r="I135" s="115"/>
      <c r="J135" s="140"/>
      <c r="K135" s="115"/>
      <c r="L135" s="140"/>
      <c r="M135" s="115"/>
      <c r="N135" s="140"/>
      <c r="O135" s="115"/>
      <c r="P135" s="140"/>
      <c r="Q135" s="115"/>
      <c r="R135" s="140"/>
      <c r="S135" s="115"/>
    </row>
    <row r="136" spans="2:23" x14ac:dyDescent="0.35">
      <c r="B136" s="136"/>
      <c r="C136" s="136"/>
      <c r="D136" s="136"/>
      <c r="E136" s="136"/>
      <c r="F136" s="136"/>
      <c r="G136" s="136"/>
      <c r="H136" s="136"/>
      <c r="I136" s="183"/>
      <c r="J136" s="183"/>
      <c r="K136" s="183"/>
      <c r="L136" s="183"/>
      <c r="M136" s="183"/>
      <c r="N136" s="183"/>
      <c r="O136" s="183"/>
      <c r="P136" s="183"/>
      <c r="Q136" s="183"/>
      <c r="R136" s="183"/>
      <c r="S136" s="183"/>
    </row>
    <row r="137" spans="2:23" x14ac:dyDescent="0.35">
      <c r="B137" s="140"/>
      <c r="C137" s="184"/>
      <c r="D137" s="136"/>
      <c r="E137" s="136"/>
      <c r="F137" s="136"/>
      <c r="G137" s="136"/>
      <c r="H137" s="136"/>
      <c r="I137" s="136"/>
      <c r="J137" s="136"/>
      <c r="K137" s="136"/>
      <c r="L137" s="136"/>
      <c r="M137" s="136"/>
      <c r="N137" s="136"/>
      <c r="O137" s="136"/>
      <c r="P137" s="136"/>
      <c r="Q137" s="136"/>
      <c r="R137" s="136"/>
      <c r="S137" s="136"/>
    </row>
    <row r="138" spans="2:23" x14ac:dyDescent="0.35">
      <c r="B138" s="136"/>
      <c r="C138" s="136"/>
      <c r="D138" s="136"/>
      <c r="E138" s="136"/>
      <c r="F138" s="136"/>
      <c r="G138" s="136"/>
      <c r="H138" s="136"/>
      <c r="I138" s="136"/>
      <c r="J138" s="136"/>
      <c r="K138" s="136"/>
      <c r="L138" s="136"/>
      <c r="M138" s="136"/>
      <c r="N138" s="136"/>
      <c r="O138" s="136"/>
      <c r="P138" s="136"/>
      <c r="Q138" s="136"/>
      <c r="R138" s="136"/>
      <c r="S138" s="136"/>
    </row>
    <row r="139" spans="2:23" x14ac:dyDescent="0.35">
      <c r="B139" s="136"/>
      <c r="C139" s="136"/>
      <c r="D139" s="136"/>
      <c r="E139" s="136"/>
      <c r="F139" s="136"/>
      <c r="G139" s="136"/>
      <c r="H139" s="136"/>
      <c r="I139" s="136"/>
      <c r="J139" s="136"/>
      <c r="K139" s="136"/>
      <c r="L139" s="136"/>
      <c r="M139" s="136"/>
      <c r="N139" s="136"/>
      <c r="O139" s="136"/>
      <c r="P139" s="136"/>
      <c r="Q139" s="136"/>
      <c r="R139" s="136"/>
      <c r="S139" s="136"/>
    </row>
    <row r="140" spans="2:23" x14ac:dyDescent="0.35">
      <c r="B140" s="136"/>
      <c r="C140" s="136"/>
      <c r="D140" s="136"/>
      <c r="E140" s="136"/>
      <c r="F140" s="136"/>
      <c r="G140" s="136"/>
      <c r="H140" s="136"/>
      <c r="I140" s="136"/>
      <c r="J140" s="136"/>
      <c r="K140" s="136"/>
      <c r="L140" s="136"/>
      <c r="M140" s="136"/>
      <c r="N140" s="136"/>
      <c r="O140" s="136"/>
      <c r="P140" s="136"/>
      <c r="Q140" s="136"/>
      <c r="R140" s="136"/>
      <c r="S140" s="136"/>
    </row>
    <row r="141" spans="2:23" x14ac:dyDescent="0.35">
      <c r="B141" s="136"/>
      <c r="C141" s="136"/>
      <c r="D141" s="136"/>
      <c r="E141" s="136"/>
      <c r="F141" s="136"/>
      <c r="G141" s="136"/>
      <c r="H141" s="136"/>
      <c r="I141" s="136"/>
      <c r="J141" s="136"/>
      <c r="K141" s="136"/>
      <c r="L141" s="136"/>
      <c r="M141" s="136"/>
      <c r="N141" s="136"/>
      <c r="O141" s="136"/>
      <c r="P141" s="136"/>
      <c r="Q141" s="136"/>
      <c r="R141" s="136"/>
      <c r="S141" s="136"/>
    </row>
    <row r="142" spans="2:23" x14ac:dyDescent="0.35">
      <c r="B142" s="136"/>
      <c r="C142" s="136"/>
      <c r="D142" s="136"/>
      <c r="E142" s="136"/>
      <c r="F142" s="136"/>
      <c r="G142" s="136"/>
      <c r="H142" s="136"/>
      <c r="I142" s="136"/>
      <c r="J142" s="136"/>
      <c r="K142" s="136"/>
      <c r="L142" s="136"/>
      <c r="M142" s="136"/>
      <c r="N142" s="136"/>
      <c r="O142" s="136"/>
      <c r="P142" s="136"/>
      <c r="Q142" s="136"/>
      <c r="R142" s="136"/>
      <c r="S142" s="136"/>
    </row>
    <row r="143" spans="2:23" x14ac:dyDescent="0.35">
      <c r="B143" s="66" t="s">
        <v>83</v>
      </c>
    </row>
  </sheetData>
  <pageMargins left="0.75" right="0.75" top="1" bottom="1" header="0.5" footer="0.5"/>
  <pageSetup paperSize="9" orientation="portrait" horizontalDpi="4294967292" verticalDpi="4294967292"/>
  <ignoredErrors>
    <ignoredError sqref="L6:R21" emptyCellReference="1"/>
  </ignoredErrors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P137"/>
  <sheetViews>
    <sheetView tabSelected="1" topLeftCell="A113" workbookViewId="0">
      <selection activeCell="E124" sqref="E124"/>
    </sheetView>
  </sheetViews>
  <sheetFormatPr baseColWidth="10" defaultColWidth="11" defaultRowHeight="15.5" x14ac:dyDescent="0.35"/>
  <cols>
    <col min="2" max="2" width="22.58203125" customWidth="1"/>
    <col min="3" max="3" width="14.33203125" customWidth="1"/>
    <col min="4" max="4" width="11.5" customWidth="1"/>
    <col min="5" max="5" width="12.08203125" customWidth="1"/>
    <col min="6" max="7" width="12" customWidth="1"/>
    <col min="8" max="8" width="12.5" customWidth="1"/>
    <col min="10" max="10" width="12.33203125" customWidth="1"/>
    <col min="11" max="11" width="22" customWidth="1"/>
  </cols>
  <sheetData>
    <row r="1" spans="2:18" ht="34" thickBot="1" x14ac:dyDescent="0.8">
      <c r="B1" s="97" t="s">
        <v>98</v>
      </c>
      <c r="C1" s="66" t="s">
        <v>239</v>
      </c>
    </row>
    <row r="2" spans="2:18" ht="16" thickBot="1" x14ac:dyDescent="0.4">
      <c r="B2" t="s">
        <v>250</v>
      </c>
      <c r="K2" s="66" t="s">
        <v>81</v>
      </c>
      <c r="L2" s="80">
        <v>0.65</v>
      </c>
    </row>
    <row r="3" spans="2:18" x14ac:dyDescent="0.35">
      <c r="B3" s="79" t="s">
        <v>222</v>
      </c>
      <c r="K3" s="140"/>
      <c r="L3" s="182"/>
      <c r="M3" s="140"/>
    </row>
    <row r="4" spans="2:18" x14ac:dyDescent="0.35">
      <c r="B4" s="66" t="s">
        <v>101</v>
      </c>
      <c r="C4" s="7"/>
      <c r="D4" s="7"/>
      <c r="E4" s="7"/>
      <c r="F4" s="7"/>
      <c r="G4" s="7"/>
      <c r="H4" s="7"/>
      <c r="I4" s="7"/>
      <c r="J4" s="145"/>
      <c r="K4" s="98" t="s">
        <v>102</v>
      </c>
      <c r="L4" s="66" t="s">
        <v>241</v>
      </c>
    </row>
    <row r="5" spans="2:18" x14ac:dyDescent="0.35">
      <c r="B5" s="72" t="s">
        <v>57</v>
      </c>
      <c r="C5" s="72" t="s">
        <v>58</v>
      </c>
      <c r="D5" s="72" t="s">
        <v>59</v>
      </c>
      <c r="E5" s="72" t="s">
        <v>60</v>
      </c>
      <c r="F5" s="72" t="s">
        <v>61</v>
      </c>
      <c r="G5" s="72" t="s">
        <v>62</v>
      </c>
      <c r="H5" s="72" t="s">
        <v>63</v>
      </c>
      <c r="I5" s="72" t="s">
        <v>64</v>
      </c>
      <c r="J5" s="195"/>
      <c r="K5" s="72" t="s">
        <v>57</v>
      </c>
      <c r="L5" s="72" t="s">
        <v>58</v>
      </c>
      <c r="M5" s="72" t="s">
        <v>59</v>
      </c>
      <c r="N5" s="72" t="s">
        <v>60</v>
      </c>
      <c r="O5" s="72" t="s">
        <v>61</v>
      </c>
      <c r="P5" s="72" t="s">
        <v>62</v>
      </c>
      <c r="Q5" s="72" t="s">
        <v>63</v>
      </c>
      <c r="R5" s="72" t="s">
        <v>64</v>
      </c>
    </row>
    <row r="6" spans="2:18" x14ac:dyDescent="0.35">
      <c r="B6" s="30" t="s">
        <v>65</v>
      </c>
      <c r="C6" s="7">
        <v>43</v>
      </c>
      <c r="D6" s="7">
        <v>120</v>
      </c>
      <c r="E6" s="7"/>
      <c r="F6" s="7"/>
      <c r="G6" s="7"/>
      <c r="H6" s="73"/>
      <c r="I6" s="73"/>
      <c r="J6" s="196"/>
      <c r="K6" s="30" t="s">
        <v>65</v>
      </c>
      <c r="L6" s="84">
        <f>(C6*$L$2)</f>
        <v>27.95</v>
      </c>
      <c r="M6" s="84">
        <f>(D6*$L$2)</f>
        <v>78</v>
      </c>
      <c r="N6" s="84">
        <f t="shared" ref="N6:R6" si="0">(E6*$L$2)</f>
        <v>0</v>
      </c>
      <c r="O6" s="84">
        <f t="shared" si="0"/>
        <v>0</v>
      </c>
      <c r="P6" s="84">
        <f t="shared" si="0"/>
        <v>0</v>
      </c>
      <c r="Q6" s="84">
        <f t="shared" si="0"/>
        <v>0</v>
      </c>
      <c r="R6" s="84">
        <f t="shared" si="0"/>
        <v>0</v>
      </c>
    </row>
    <row r="7" spans="2:18" x14ac:dyDescent="0.35">
      <c r="B7" s="30" t="s">
        <v>66</v>
      </c>
      <c r="C7" s="7">
        <v>41</v>
      </c>
      <c r="D7" s="7">
        <v>153.9</v>
      </c>
      <c r="E7" s="7">
        <v>236.7</v>
      </c>
      <c r="F7" s="7"/>
      <c r="G7" s="7"/>
      <c r="H7" s="73"/>
      <c r="I7" s="73"/>
      <c r="J7" s="196"/>
      <c r="K7" s="30" t="s">
        <v>66</v>
      </c>
      <c r="L7" s="84">
        <f t="shared" ref="L7:L21" si="1">(C7*$L$2)</f>
        <v>26.650000000000002</v>
      </c>
      <c r="M7" s="84">
        <f t="shared" ref="M7:M21" si="2">(D7*$L$2)</f>
        <v>100.03500000000001</v>
      </c>
      <c r="N7" s="84">
        <f t="shared" ref="N7:N21" si="3">(E7*$L$2)</f>
        <v>153.85499999999999</v>
      </c>
      <c r="O7" s="84">
        <f t="shared" ref="O7:O21" si="4">(F7*$L$2)</f>
        <v>0</v>
      </c>
      <c r="P7" s="84">
        <f t="shared" ref="P7:P21" si="5">(G7*$L$2)</f>
        <v>0</v>
      </c>
      <c r="Q7" s="84">
        <f t="shared" ref="Q7:Q21" si="6">(H7*$L$2)</f>
        <v>0</v>
      </c>
      <c r="R7" s="84">
        <f t="shared" ref="R7:R21" si="7">(I7*$L$2)</f>
        <v>0</v>
      </c>
    </row>
    <row r="8" spans="2:18" x14ac:dyDescent="0.35">
      <c r="B8" s="74" t="s">
        <v>67</v>
      </c>
      <c r="C8" s="6"/>
      <c r="D8" s="6"/>
      <c r="E8" s="6"/>
      <c r="F8" s="6"/>
      <c r="G8" s="6"/>
      <c r="H8" s="75"/>
      <c r="I8" s="75"/>
      <c r="J8" s="101"/>
      <c r="K8" s="74" t="s">
        <v>67</v>
      </c>
      <c r="L8" s="84">
        <f t="shared" si="1"/>
        <v>0</v>
      </c>
      <c r="M8" s="84">
        <f t="shared" si="2"/>
        <v>0</v>
      </c>
      <c r="N8" s="84">
        <f t="shared" si="3"/>
        <v>0</v>
      </c>
      <c r="O8" s="84">
        <f t="shared" si="4"/>
        <v>0</v>
      </c>
      <c r="P8" s="84">
        <f t="shared" si="5"/>
        <v>0</v>
      </c>
      <c r="Q8" s="84">
        <f t="shared" si="6"/>
        <v>0</v>
      </c>
      <c r="R8" s="84">
        <f t="shared" si="7"/>
        <v>0</v>
      </c>
    </row>
    <row r="9" spans="2:18" x14ac:dyDescent="0.35">
      <c r="B9" s="76" t="s">
        <v>68</v>
      </c>
      <c r="C9" s="77"/>
      <c r="D9" s="77">
        <v>118</v>
      </c>
      <c r="E9" s="77">
        <v>374</v>
      </c>
      <c r="F9" s="77"/>
      <c r="G9" s="77"/>
      <c r="H9" s="78"/>
      <c r="I9" s="78"/>
      <c r="J9" s="101"/>
      <c r="K9" s="76" t="s">
        <v>68</v>
      </c>
      <c r="L9" s="161">
        <f t="shared" si="1"/>
        <v>0</v>
      </c>
      <c r="M9" s="161">
        <f t="shared" si="2"/>
        <v>76.7</v>
      </c>
      <c r="N9" s="161">
        <f t="shared" si="3"/>
        <v>243.1</v>
      </c>
      <c r="O9" s="161">
        <f t="shared" si="4"/>
        <v>0</v>
      </c>
      <c r="P9" s="161">
        <f t="shared" si="5"/>
        <v>0</v>
      </c>
      <c r="Q9" s="161">
        <f t="shared" si="6"/>
        <v>0</v>
      </c>
      <c r="R9" s="161">
        <f t="shared" si="7"/>
        <v>0</v>
      </c>
    </row>
    <row r="10" spans="2:18" x14ac:dyDescent="0.35">
      <c r="B10" s="30" t="s">
        <v>69</v>
      </c>
      <c r="C10" s="7">
        <v>57</v>
      </c>
      <c r="D10" s="7">
        <v>103.7</v>
      </c>
      <c r="E10" s="7"/>
      <c r="F10" s="7"/>
      <c r="G10" s="7"/>
      <c r="H10" s="73"/>
      <c r="I10" s="73"/>
      <c r="J10" s="145"/>
      <c r="K10" s="30" t="s">
        <v>69</v>
      </c>
      <c r="L10" s="84">
        <f t="shared" si="1"/>
        <v>37.050000000000004</v>
      </c>
      <c r="M10" s="84">
        <f t="shared" si="2"/>
        <v>67.405000000000001</v>
      </c>
      <c r="N10" s="84">
        <f t="shared" si="3"/>
        <v>0</v>
      </c>
      <c r="O10" s="84">
        <f t="shared" si="4"/>
        <v>0</v>
      </c>
      <c r="P10" s="84">
        <f t="shared" si="5"/>
        <v>0</v>
      </c>
      <c r="Q10" s="84">
        <f t="shared" si="6"/>
        <v>0</v>
      </c>
      <c r="R10" s="84">
        <f t="shared" si="7"/>
        <v>0</v>
      </c>
    </row>
    <row r="11" spans="2:18" x14ac:dyDescent="0.35">
      <c r="B11" s="30" t="s">
        <v>70</v>
      </c>
      <c r="C11" s="7"/>
      <c r="D11" s="7"/>
      <c r="E11" s="7">
        <v>589</v>
      </c>
      <c r="F11" s="7"/>
      <c r="G11" s="7"/>
      <c r="H11" s="73"/>
      <c r="I11" s="73"/>
      <c r="K11" s="30" t="s">
        <v>70</v>
      </c>
      <c r="L11" s="84">
        <f t="shared" si="1"/>
        <v>0</v>
      </c>
      <c r="M11" s="84">
        <f t="shared" si="2"/>
        <v>0</v>
      </c>
      <c r="N11" s="84">
        <f t="shared" si="3"/>
        <v>382.85</v>
      </c>
      <c r="O11" s="84">
        <f t="shared" si="4"/>
        <v>0</v>
      </c>
      <c r="P11" s="84">
        <f t="shared" si="5"/>
        <v>0</v>
      </c>
      <c r="Q11" s="84">
        <f t="shared" si="6"/>
        <v>0</v>
      </c>
      <c r="R11" s="84">
        <f t="shared" si="7"/>
        <v>0</v>
      </c>
    </row>
    <row r="12" spans="2:18" x14ac:dyDescent="0.35">
      <c r="B12" s="30" t="s">
        <v>71</v>
      </c>
      <c r="C12" s="7"/>
      <c r="D12" s="7"/>
      <c r="E12" s="7">
        <v>158.6</v>
      </c>
      <c r="F12" s="7"/>
      <c r="G12" s="7"/>
      <c r="H12" s="73"/>
      <c r="I12" s="73"/>
      <c r="K12" s="30" t="s">
        <v>71</v>
      </c>
      <c r="L12" s="84">
        <f t="shared" si="1"/>
        <v>0</v>
      </c>
      <c r="M12" s="84">
        <f t="shared" si="2"/>
        <v>0</v>
      </c>
      <c r="N12" s="84">
        <f t="shared" si="3"/>
        <v>103.09</v>
      </c>
      <c r="O12" s="84">
        <f t="shared" si="4"/>
        <v>0</v>
      </c>
      <c r="P12" s="84">
        <f t="shared" si="5"/>
        <v>0</v>
      </c>
      <c r="Q12" s="84">
        <f t="shared" si="6"/>
        <v>0</v>
      </c>
      <c r="R12" s="84">
        <f t="shared" si="7"/>
        <v>0</v>
      </c>
    </row>
    <row r="13" spans="2:18" x14ac:dyDescent="0.35">
      <c r="B13" s="30" t="s">
        <v>72</v>
      </c>
      <c r="C13" s="7">
        <v>53.3</v>
      </c>
      <c r="D13" s="7">
        <v>250.4</v>
      </c>
      <c r="E13" s="7"/>
      <c r="F13" s="7"/>
      <c r="G13" s="7"/>
      <c r="H13" s="73"/>
      <c r="I13" s="73"/>
      <c r="K13" s="30" t="s">
        <v>72</v>
      </c>
      <c r="L13" s="84">
        <f t="shared" si="1"/>
        <v>34.644999999999996</v>
      </c>
      <c r="M13" s="84">
        <f t="shared" si="2"/>
        <v>162.76000000000002</v>
      </c>
      <c r="N13" s="84">
        <f t="shared" si="3"/>
        <v>0</v>
      </c>
      <c r="O13" s="84">
        <f t="shared" si="4"/>
        <v>0</v>
      </c>
      <c r="P13" s="84">
        <f t="shared" si="5"/>
        <v>0</v>
      </c>
      <c r="Q13" s="84">
        <f t="shared" si="6"/>
        <v>0</v>
      </c>
      <c r="R13" s="84">
        <f t="shared" si="7"/>
        <v>0</v>
      </c>
    </row>
    <row r="14" spans="2:18" x14ac:dyDescent="0.35">
      <c r="B14" s="30" t="s">
        <v>73</v>
      </c>
      <c r="C14" s="7">
        <v>2.6</v>
      </c>
      <c r="D14" s="7">
        <v>163.80000000000001</v>
      </c>
      <c r="E14" s="7">
        <v>538</v>
      </c>
      <c r="F14" s="7"/>
      <c r="G14" s="7"/>
      <c r="H14" s="73"/>
      <c r="I14" s="73"/>
      <c r="K14" s="30" t="s">
        <v>73</v>
      </c>
      <c r="L14" s="84">
        <f t="shared" si="1"/>
        <v>1.6900000000000002</v>
      </c>
      <c r="M14" s="84">
        <f t="shared" si="2"/>
        <v>106.47000000000001</v>
      </c>
      <c r="N14" s="84">
        <f t="shared" si="3"/>
        <v>349.7</v>
      </c>
      <c r="O14" s="84">
        <f t="shared" si="4"/>
        <v>0</v>
      </c>
      <c r="P14" s="84">
        <f t="shared" si="5"/>
        <v>0</v>
      </c>
      <c r="Q14" s="84">
        <f t="shared" si="6"/>
        <v>0</v>
      </c>
      <c r="R14" s="84">
        <f t="shared" si="7"/>
        <v>0</v>
      </c>
    </row>
    <row r="15" spans="2:18" x14ac:dyDescent="0.35">
      <c r="B15" s="30" t="s">
        <v>74</v>
      </c>
      <c r="C15" s="7">
        <v>13</v>
      </c>
      <c r="D15" s="7">
        <v>72.8</v>
      </c>
      <c r="E15" s="7">
        <v>431.9</v>
      </c>
      <c r="F15" s="7"/>
      <c r="G15" s="7"/>
      <c r="H15" s="73"/>
      <c r="I15" s="73"/>
      <c r="K15" s="30" t="s">
        <v>74</v>
      </c>
      <c r="L15" s="84">
        <f t="shared" si="1"/>
        <v>8.4500000000000011</v>
      </c>
      <c r="M15" s="84">
        <f t="shared" si="2"/>
        <v>47.32</v>
      </c>
      <c r="N15" s="84">
        <f t="shared" si="3"/>
        <v>280.73500000000001</v>
      </c>
      <c r="O15" s="84">
        <f t="shared" si="4"/>
        <v>0</v>
      </c>
      <c r="P15" s="84">
        <f t="shared" si="5"/>
        <v>0</v>
      </c>
      <c r="Q15" s="84">
        <f t="shared" si="6"/>
        <v>0</v>
      </c>
      <c r="R15" s="84">
        <f t="shared" si="7"/>
        <v>0</v>
      </c>
    </row>
    <row r="16" spans="2:18" x14ac:dyDescent="0.35">
      <c r="B16" s="76" t="s">
        <v>75</v>
      </c>
      <c r="C16" s="77">
        <v>45.5</v>
      </c>
      <c r="D16" s="77">
        <v>122.2</v>
      </c>
      <c r="E16" s="77">
        <v>384</v>
      </c>
      <c r="F16" s="77">
        <v>895.7</v>
      </c>
      <c r="G16" s="77">
        <v>1879.5</v>
      </c>
      <c r="H16" s="78"/>
      <c r="I16" s="78"/>
      <c r="K16" s="76" t="s">
        <v>75</v>
      </c>
      <c r="L16" s="161">
        <f t="shared" si="1"/>
        <v>29.574999999999999</v>
      </c>
      <c r="M16" s="161">
        <f t="shared" si="2"/>
        <v>79.430000000000007</v>
      </c>
      <c r="N16" s="161">
        <f t="shared" si="3"/>
        <v>249.60000000000002</v>
      </c>
      <c r="O16" s="161">
        <f t="shared" si="4"/>
        <v>582.20500000000004</v>
      </c>
      <c r="P16" s="161">
        <f t="shared" si="5"/>
        <v>1221.675</v>
      </c>
      <c r="Q16" s="161">
        <f t="shared" si="6"/>
        <v>0</v>
      </c>
      <c r="R16" s="161">
        <f t="shared" si="7"/>
        <v>0</v>
      </c>
    </row>
    <row r="17" spans="2:18" x14ac:dyDescent="0.35">
      <c r="B17" s="30" t="s">
        <v>76</v>
      </c>
      <c r="C17" s="7"/>
      <c r="D17" s="7">
        <v>465.7</v>
      </c>
      <c r="E17" s="7"/>
      <c r="F17" s="7"/>
      <c r="G17" s="7"/>
      <c r="H17" s="73"/>
      <c r="I17" s="73"/>
      <c r="K17" s="30" t="s">
        <v>76</v>
      </c>
      <c r="L17" s="84">
        <f t="shared" si="1"/>
        <v>0</v>
      </c>
      <c r="M17" s="84">
        <f t="shared" si="2"/>
        <v>302.70499999999998</v>
      </c>
      <c r="N17" s="84">
        <f t="shared" si="3"/>
        <v>0</v>
      </c>
      <c r="O17" s="84">
        <f t="shared" si="4"/>
        <v>0</v>
      </c>
      <c r="P17" s="84">
        <f t="shared" si="5"/>
        <v>0</v>
      </c>
      <c r="Q17" s="84">
        <f t="shared" si="6"/>
        <v>0</v>
      </c>
      <c r="R17" s="84">
        <f t="shared" si="7"/>
        <v>0</v>
      </c>
    </row>
    <row r="18" spans="2:18" x14ac:dyDescent="0.35">
      <c r="B18" s="30" t="s">
        <v>77</v>
      </c>
      <c r="C18" s="7"/>
      <c r="D18" s="7"/>
      <c r="E18" s="7"/>
      <c r="F18" s="7"/>
      <c r="G18" s="7"/>
      <c r="H18" s="73"/>
      <c r="I18" s="73"/>
      <c r="K18" s="30" t="s">
        <v>77</v>
      </c>
      <c r="L18" s="84">
        <f t="shared" si="1"/>
        <v>0</v>
      </c>
      <c r="M18" s="84">
        <f t="shared" si="2"/>
        <v>0</v>
      </c>
      <c r="N18" s="84">
        <f t="shared" si="3"/>
        <v>0</v>
      </c>
      <c r="O18" s="84">
        <f t="shared" si="4"/>
        <v>0</v>
      </c>
      <c r="P18" s="84">
        <f t="shared" si="5"/>
        <v>0</v>
      </c>
      <c r="Q18" s="84">
        <f t="shared" si="6"/>
        <v>0</v>
      </c>
      <c r="R18" s="84">
        <f t="shared" si="7"/>
        <v>0</v>
      </c>
    </row>
    <row r="19" spans="2:18" x14ac:dyDescent="0.35">
      <c r="B19" s="30" t="s">
        <v>78</v>
      </c>
      <c r="C19" s="7">
        <v>44.7</v>
      </c>
      <c r="D19" s="7">
        <v>419.5</v>
      </c>
      <c r="E19" s="7"/>
      <c r="F19" s="7"/>
      <c r="G19" s="7"/>
      <c r="H19" s="73"/>
      <c r="I19" s="73"/>
      <c r="K19" s="30" t="s">
        <v>78</v>
      </c>
      <c r="L19" s="158">
        <f t="shared" si="1"/>
        <v>29.055000000000003</v>
      </c>
      <c r="M19" s="158">
        <f t="shared" si="2"/>
        <v>272.67500000000001</v>
      </c>
      <c r="N19" s="158">
        <f t="shared" si="3"/>
        <v>0</v>
      </c>
      <c r="O19" s="158">
        <f t="shared" si="4"/>
        <v>0</v>
      </c>
      <c r="P19" s="158">
        <f t="shared" si="5"/>
        <v>0</v>
      </c>
      <c r="Q19" s="158">
        <f t="shared" si="6"/>
        <v>0</v>
      </c>
      <c r="R19" s="158">
        <f t="shared" si="7"/>
        <v>0</v>
      </c>
    </row>
    <row r="20" spans="2:18" x14ac:dyDescent="0.35">
      <c r="B20" s="30" t="s">
        <v>79</v>
      </c>
      <c r="C20" s="7">
        <v>80.599999999999994</v>
      </c>
      <c r="D20" s="7"/>
      <c r="E20" s="7"/>
      <c r="F20" s="7"/>
      <c r="G20" s="7"/>
      <c r="H20" s="73"/>
      <c r="I20" s="73"/>
      <c r="K20" s="30" t="s">
        <v>79</v>
      </c>
      <c r="L20" s="158">
        <f t="shared" si="1"/>
        <v>52.39</v>
      </c>
      <c r="M20" s="158">
        <f t="shared" si="2"/>
        <v>0</v>
      </c>
      <c r="N20" s="158">
        <f t="shared" si="3"/>
        <v>0</v>
      </c>
      <c r="O20" s="158">
        <f t="shared" si="4"/>
        <v>0</v>
      </c>
      <c r="P20" s="158">
        <f t="shared" si="5"/>
        <v>0</v>
      </c>
      <c r="Q20" s="158">
        <f t="shared" si="6"/>
        <v>0</v>
      </c>
      <c r="R20" s="158">
        <f t="shared" si="7"/>
        <v>0</v>
      </c>
    </row>
    <row r="21" spans="2:18" x14ac:dyDescent="0.35">
      <c r="B21" s="76" t="s">
        <v>80</v>
      </c>
      <c r="C21" s="78"/>
      <c r="D21" s="78"/>
      <c r="E21" s="78"/>
      <c r="F21" s="78"/>
      <c r="G21" s="78"/>
      <c r="H21" s="78"/>
      <c r="I21" s="78"/>
      <c r="K21" s="76" t="s">
        <v>80</v>
      </c>
      <c r="L21" s="161">
        <f t="shared" si="1"/>
        <v>0</v>
      </c>
      <c r="M21" s="161">
        <f t="shared" si="2"/>
        <v>0</v>
      </c>
      <c r="N21" s="161">
        <f t="shared" si="3"/>
        <v>0</v>
      </c>
      <c r="O21" s="161">
        <f t="shared" si="4"/>
        <v>0</v>
      </c>
      <c r="P21" s="161">
        <f t="shared" si="5"/>
        <v>0</v>
      </c>
      <c r="Q21" s="161">
        <f t="shared" si="6"/>
        <v>0</v>
      </c>
      <c r="R21" s="161">
        <f t="shared" si="7"/>
        <v>0</v>
      </c>
    </row>
    <row r="23" spans="2:18" ht="16" thickBot="1" x14ac:dyDescent="0.4"/>
    <row r="24" spans="2:18" ht="16" thickBot="1" x14ac:dyDescent="0.4">
      <c r="B24" s="66" t="s">
        <v>82</v>
      </c>
      <c r="C24" s="80">
        <v>0.25</v>
      </c>
    </row>
    <row r="25" spans="2:18" x14ac:dyDescent="0.35">
      <c r="B25" t="s">
        <v>249</v>
      </c>
    </row>
    <row r="26" spans="2:18" x14ac:dyDescent="0.35">
      <c r="B26" s="98" t="s">
        <v>251</v>
      </c>
      <c r="C26" s="66" t="s">
        <v>242</v>
      </c>
    </row>
    <row r="27" spans="2:18" x14ac:dyDescent="0.35">
      <c r="B27" s="72" t="s">
        <v>57</v>
      </c>
      <c r="C27" s="72" t="s">
        <v>58</v>
      </c>
      <c r="D27" s="72" t="s">
        <v>59</v>
      </c>
      <c r="E27" s="72" t="s">
        <v>60</v>
      </c>
      <c r="F27" s="72" t="s">
        <v>61</v>
      </c>
      <c r="G27" s="72" t="s">
        <v>62</v>
      </c>
      <c r="H27" s="72" t="s">
        <v>63</v>
      </c>
      <c r="I27" s="72" t="s">
        <v>64</v>
      </c>
      <c r="K27" s="67" t="s">
        <v>10</v>
      </c>
      <c r="L27" s="66" t="s">
        <v>97</v>
      </c>
    </row>
    <row r="28" spans="2:18" x14ac:dyDescent="0.35">
      <c r="B28" s="30" t="s">
        <v>65</v>
      </c>
      <c r="C28" s="82">
        <f>L6*(1-$C$24)</f>
        <v>20.962499999999999</v>
      </c>
      <c r="D28" s="82">
        <f>M6*(1-$C$24)</f>
        <v>58.5</v>
      </c>
      <c r="E28" s="84">
        <f t="shared" ref="E28:I28" si="8">N6*(1-$C$24)</f>
        <v>0</v>
      </c>
      <c r="F28" s="84">
        <f t="shared" si="8"/>
        <v>0</v>
      </c>
      <c r="G28" s="84">
        <f t="shared" si="8"/>
        <v>0</v>
      </c>
      <c r="H28" s="84">
        <f t="shared" si="8"/>
        <v>0</v>
      </c>
      <c r="I28" s="84">
        <f t="shared" si="8"/>
        <v>0</v>
      </c>
      <c r="K28" s="68" t="s">
        <v>16</v>
      </c>
    </row>
    <row r="29" spans="2:18" x14ac:dyDescent="0.35">
      <c r="B29" s="30" t="s">
        <v>66</v>
      </c>
      <c r="C29" s="82">
        <f t="shared" ref="C29:D29" si="9">L7*(1-$C$24)</f>
        <v>19.987500000000001</v>
      </c>
      <c r="D29" s="82">
        <f t="shared" si="9"/>
        <v>75.026250000000005</v>
      </c>
      <c r="E29" s="85">
        <f t="shared" ref="E29:E43" si="10">N7*(1-$C$24)</f>
        <v>115.39124999999999</v>
      </c>
      <c r="F29" s="84">
        <f t="shared" ref="F29:F43" si="11">O7*(1-$C$24)</f>
        <v>0</v>
      </c>
      <c r="G29" s="84">
        <f t="shared" ref="G29:G43" si="12">P7*(1-$C$24)</f>
        <v>0</v>
      </c>
      <c r="H29" s="84">
        <f t="shared" ref="H29:H43" si="13">Q7*(1-$C$24)</f>
        <v>0</v>
      </c>
      <c r="I29" s="84">
        <f t="shared" ref="I29:I43" si="14">R7*(1-$C$24)</f>
        <v>0</v>
      </c>
      <c r="K29" s="69" t="s">
        <v>20</v>
      </c>
    </row>
    <row r="30" spans="2:18" x14ac:dyDescent="0.35">
      <c r="B30" s="74" t="s">
        <v>67</v>
      </c>
      <c r="C30" s="84">
        <f t="shared" ref="C30:D30" si="15">L8*(1-$C$24)</f>
        <v>0</v>
      </c>
      <c r="D30" s="84">
        <f t="shared" si="15"/>
        <v>0</v>
      </c>
      <c r="E30" s="84">
        <f t="shared" si="10"/>
        <v>0</v>
      </c>
      <c r="F30" s="84">
        <f t="shared" si="11"/>
        <v>0</v>
      </c>
      <c r="G30" s="84">
        <f t="shared" si="12"/>
        <v>0</v>
      </c>
      <c r="H30" s="84">
        <f t="shared" si="13"/>
        <v>0</v>
      </c>
      <c r="I30" s="84">
        <f t="shared" si="14"/>
        <v>0</v>
      </c>
      <c r="K30" s="70" t="s">
        <v>24</v>
      </c>
    </row>
    <row r="31" spans="2:18" x14ac:dyDescent="0.35">
      <c r="B31" s="76" t="s">
        <v>68</v>
      </c>
      <c r="C31" s="161">
        <f t="shared" ref="C31:D31" si="16">L9*(1-$C$24)</f>
        <v>0</v>
      </c>
      <c r="D31" s="83">
        <f t="shared" si="16"/>
        <v>57.525000000000006</v>
      </c>
      <c r="E31" s="86">
        <f t="shared" si="10"/>
        <v>182.32499999999999</v>
      </c>
      <c r="F31" s="161">
        <f t="shared" si="11"/>
        <v>0</v>
      </c>
      <c r="G31" s="161">
        <f t="shared" si="12"/>
        <v>0</v>
      </c>
      <c r="H31" s="161">
        <f t="shared" si="13"/>
        <v>0</v>
      </c>
      <c r="I31" s="161">
        <f t="shared" si="14"/>
        <v>0</v>
      </c>
      <c r="K31" s="71" t="s">
        <v>28</v>
      </c>
    </row>
    <row r="32" spans="2:18" x14ac:dyDescent="0.35">
      <c r="B32" s="30" t="s">
        <v>69</v>
      </c>
      <c r="C32" s="82">
        <f t="shared" ref="C32:D32" si="17">L10*(1-$C$24)</f>
        <v>27.787500000000001</v>
      </c>
      <c r="D32" s="82">
        <f t="shared" si="17"/>
        <v>50.553750000000001</v>
      </c>
      <c r="E32" s="84">
        <f t="shared" si="10"/>
        <v>0</v>
      </c>
      <c r="F32" s="84">
        <f t="shared" si="11"/>
        <v>0</v>
      </c>
      <c r="G32" s="84">
        <f t="shared" si="12"/>
        <v>0</v>
      </c>
      <c r="H32" s="84">
        <f t="shared" si="13"/>
        <v>0</v>
      </c>
      <c r="I32" s="84">
        <f t="shared" si="14"/>
        <v>0</v>
      </c>
    </row>
    <row r="33" spans="2:9" x14ac:dyDescent="0.35">
      <c r="B33" s="30" t="s">
        <v>70</v>
      </c>
      <c r="C33" s="84">
        <f t="shared" ref="C33:D33" si="18">L11*(1-$C$24)</f>
        <v>0</v>
      </c>
      <c r="D33" s="84">
        <f t="shared" si="18"/>
        <v>0</v>
      </c>
      <c r="E33" s="85">
        <f t="shared" si="10"/>
        <v>287.13750000000005</v>
      </c>
      <c r="F33" s="84">
        <f t="shared" si="11"/>
        <v>0</v>
      </c>
      <c r="G33" s="84">
        <f t="shared" si="12"/>
        <v>0</v>
      </c>
      <c r="H33" s="84">
        <f t="shared" si="13"/>
        <v>0</v>
      </c>
      <c r="I33" s="84">
        <f t="shared" si="14"/>
        <v>0</v>
      </c>
    </row>
    <row r="34" spans="2:9" x14ac:dyDescent="0.35">
      <c r="B34" s="30" t="s">
        <v>71</v>
      </c>
      <c r="C34" s="84">
        <f t="shared" ref="C34:D34" si="19">L12*(1-$C$24)</f>
        <v>0</v>
      </c>
      <c r="D34" s="84">
        <f t="shared" si="19"/>
        <v>0</v>
      </c>
      <c r="E34" s="82">
        <f t="shared" si="10"/>
        <v>77.317499999999995</v>
      </c>
      <c r="F34" s="84">
        <f t="shared" si="11"/>
        <v>0</v>
      </c>
      <c r="G34" s="84">
        <f t="shared" si="12"/>
        <v>0</v>
      </c>
      <c r="H34" s="84">
        <f t="shared" si="13"/>
        <v>0</v>
      </c>
      <c r="I34" s="84">
        <f t="shared" si="14"/>
        <v>0</v>
      </c>
    </row>
    <row r="35" spans="2:9" x14ac:dyDescent="0.35">
      <c r="B35" s="30" t="s">
        <v>72</v>
      </c>
      <c r="C35" s="82">
        <f t="shared" ref="C35:D35" si="20">L13*(1-$C$24)</f>
        <v>25.983749999999997</v>
      </c>
      <c r="D35" s="85">
        <f t="shared" si="20"/>
        <v>122.07000000000002</v>
      </c>
      <c r="E35" s="84">
        <f t="shared" si="10"/>
        <v>0</v>
      </c>
      <c r="F35" s="84">
        <f t="shared" si="11"/>
        <v>0</v>
      </c>
      <c r="G35" s="84">
        <f t="shared" si="12"/>
        <v>0</v>
      </c>
      <c r="H35" s="84">
        <f t="shared" si="13"/>
        <v>0</v>
      </c>
      <c r="I35" s="84">
        <f t="shared" si="14"/>
        <v>0</v>
      </c>
    </row>
    <row r="36" spans="2:9" x14ac:dyDescent="0.35">
      <c r="B36" s="30" t="s">
        <v>73</v>
      </c>
      <c r="C36" s="84">
        <f t="shared" ref="C36:D36" si="21">L14*(1-$C$24)</f>
        <v>1.2675000000000001</v>
      </c>
      <c r="D36" s="82">
        <f t="shared" si="21"/>
        <v>79.852500000000006</v>
      </c>
      <c r="E36" s="85">
        <f t="shared" si="10"/>
        <v>262.27499999999998</v>
      </c>
      <c r="F36" s="84">
        <f t="shared" si="11"/>
        <v>0</v>
      </c>
      <c r="G36" s="84">
        <f t="shared" si="12"/>
        <v>0</v>
      </c>
      <c r="H36" s="84">
        <f t="shared" si="13"/>
        <v>0</v>
      </c>
      <c r="I36" s="84">
        <f t="shared" si="14"/>
        <v>0</v>
      </c>
    </row>
    <row r="37" spans="2:9" x14ac:dyDescent="0.35">
      <c r="B37" s="30" t="s">
        <v>74</v>
      </c>
      <c r="C37" s="84">
        <f t="shared" ref="C37:D37" si="22">L15*(1-$C$24)</f>
        <v>6.3375000000000004</v>
      </c>
      <c r="D37" s="82">
        <f t="shared" si="22"/>
        <v>35.49</v>
      </c>
      <c r="E37" s="85">
        <f t="shared" si="10"/>
        <v>210.55125000000001</v>
      </c>
      <c r="F37" s="84">
        <f t="shared" si="11"/>
        <v>0</v>
      </c>
      <c r="G37" s="84">
        <f t="shared" si="12"/>
        <v>0</v>
      </c>
      <c r="H37" s="84">
        <f t="shared" si="13"/>
        <v>0</v>
      </c>
      <c r="I37" s="84">
        <f t="shared" si="14"/>
        <v>0</v>
      </c>
    </row>
    <row r="38" spans="2:9" x14ac:dyDescent="0.35">
      <c r="B38" s="76" t="s">
        <v>75</v>
      </c>
      <c r="C38" s="83">
        <f t="shared" ref="C38:D38" si="23">L16*(1-$C$24)</f>
        <v>22.181249999999999</v>
      </c>
      <c r="D38" s="83">
        <f t="shared" si="23"/>
        <v>59.572500000000005</v>
      </c>
      <c r="E38" s="86">
        <f t="shared" si="10"/>
        <v>187.20000000000002</v>
      </c>
      <c r="F38" s="86">
        <f t="shared" si="11"/>
        <v>436.65375000000006</v>
      </c>
      <c r="G38" s="87">
        <f t="shared" si="12"/>
        <v>916.25624999999991</v>
      </c>
      <c r="H38" s="161">
        <f t="shared" si="13"/>
        <v>0</v>
      </c>
      <c r="I38" s="161">
        <f t="shared" si="14"/>
        <v>0</v>
      </c>
    </row>
    <row r="39" spans="2:9" x14ac:dyDescent="0.35">
      <c r="B39" s="30" t="s">
        <v>76</v>
      </c>
      <c r="C39" s="84">
        <f t="shared" ref="C39:D39" si="24">L17*(1-$C$24)</f>
        <v>0</v>
      </c>
      <c r="D39" s="85">
        <f t="shared" si="24"/>
        <v>227.02875</v>
      </c>
      <c r="E39" s="84">
        <f t="shared" si="10"/>
        <v>0</v>
      </c>
      <c r="F39" s="84">
        <f t="shared" si="11"/>
        <v>0</v>
      </c>
      <c r="G39" s="84">
        <f t="shared" si="12"/>
        <v>0</v>
      </c>
      <c r="H39" s="84">
        <f t="shared" si="13"/>
        <v>0</v>
      </c>
      <c r="I39" s="84">
        <f t="shared" si="14"/>
        <v>0</v>
      </c>
    </row>
    <row r="40" spans="2:9" x14ac:dyDescent="0.35">
      <c r="B40" s="30" t="s">
        <v>77</v>
      </c>
      <c r="C40" s="84">
        <f t="shared" ref="C40:D40" si="25">L18*(1-$C$24)</f>
        <v>0</v>
      </c>
      <c r="D40" s="84">
        <f t="shared" si="25"/>
        <v>0</v>
      </c>
      <c r="E40" s="84">
        <f t="shared" si="10"/>
        <v>0</v>
      </c>
      <c r="F40" s="84">
        <f t="shared" si="11"/>
        <v>0</v>
      </c>
      <c r="G40" s="84">
        <f t="shared" si="12"/>
        <v>0</v>
      </c>
      <c r="H40" s="84">
        <f t="shared" si="13"/>
        <v>0</v>
      </c>
      <c r="I40" s="84">
        <f t="shared" si="14"/>
        <v>0</v>
      </c>
    </row>
    <row r="41" spans="2:9" x14ac:dyDescent="0.35">
      <c r="B41" s="30" t="s">
        <v>78</v>
      </c>
      <c r="C41" s="82">
        <f t="shared" ref="C41:D41" si="26">L19*(1-$C$24)</f>
        <v>21.791250000000002</v>
      </c>
      <c r="D41" s="85">
        <f t="shared" si="26"/>
        <v>204.50625000000002</v>
      </c>
      <c r="E41" s="84">
        <f t="shared" si="10"/>
        <v>0</v>
      </c>
      <c r="F41" s="84">
        <f t="shared" si="11"/>
        <v>0</v>
      </c>
      <c r="G41" s="84">
        <f t="shared" si="12"/>
        <v>0</v>
      </c>
      <c r="H41" s="84">
        <f t="shared" si="13"/>
        <v>0</v>
      </c>
      <c r="I41" s="84">
        <f t="shared" si="14"/>
        <v>0</v>
      </c>
    </row>
    <row r="42" spans="2:9" x14ac:dyDescent="0.35">
      <c r="B42" s="30" t="s">
        <v>79</v>
      </c>
      <c r="C42" s="82">
        <f t="shared" ref="C42:D42" si="27">L20*(1-$C$24)</f>
        <v>39.292500000000004</v>
      </c>
      <c r="D42" s="84">
        <f t="shared" si="27"/>
        <v>0</v>
      </c>
      <c r="E42" s="84">
        <f t="shared" si="10"/>
        <v>0</v>
      </c>
      <c r="F42" s="84">
        <f t="shared" si="11"/>
        <v>0</v>
      </c>
      <c r="G42" s="84">
        <f t="shared" si="12"/>
        <v>0</v>
      </c>
      <c r="H42" s="84">
        <f t="shared" si="13"/>
        <v>0</v>
      </c>
      <c r="I42" s="84">
        <f t="shared" si="14"/>
        <v>0</v>
      </c>
    </row>
    <row r="43" spans="2:9" x14ac:dyDescent="0.35">
      <c r="B43" s="76" t="s">
        <v>80</v>
      </c>
      <c r="C43" s="161">
        <f t="shared" ref="C43:D43" si="28">L21*(1-$C$24)</f>
        <v>0</v>
      </c>
      <c r="D43" s="161">
        <f t="shared" si="28"/>
        <v>0</v>
      </c>
      <c r="E43" s="161">
        <f t="shared" si="10"/>
        <v>0</v>
      </c>
      <c r="F43" s="161">
        <f t="shared" si="11"/>
        <v>0</v>
      </c>
      <c r="G43" s="161">
        <f t="shared" si="12"/>
        <v>0</v>
      </c>
      <c r="H43" s="161">
        <f t="shared" si="13"/>
        <v>0</v>
      </c>
      <c r="I43" s="161">
        <f t="shared" si="14"/>
        <v>0</v>
      </c>
    </row>
    <row r="45" spans="2:9" ht="33.5" x14ac:dyDescent="0.75">
      <c r="B45" s="97" t="s">
        <v>99</v>
      </c>
      <c r="C45" s="66" t="s">
        <v>96</v>
      </c>
    </row>
    <row r="46" spans="2:9" x14ac:dyDescent="0.35">
      <c r="C46" t="s">
        <v>257</v>
      </c>
    </row>
    <row r="47" spans="2:9" x14ac:dyDescent="0.35">
      <c r="B47" s="167" t="s">
        <v>252</v>
      </c>
      <c r="C47" s="163"/>
      <c r="D47" s="162"/>
      <c r="E47" s="162"/>
      <c r="F47" s="162"/>
      <c r="G47" s="162"/>
      <c r="H47" s="162"/>
    </row>
    <row r="48" spans="2:9" ht="16" thickBot="1" x14ac:dyDescent="0.4">
      <c r="B48" s="162"/>
      <c r="C48" s="163" t="s">
        <v>231</v>
      </c>
      <c r="D48" s="162"/>
      <c r="E48" s="162"/>
      <c r="F48" s="162"/>
      <c r="G48" s="162"/>
      <c r="H48" s="162"/>
    </row>
    <row r="49" spans="2:11" ht="16" thickBot="1" x14ac:dyDescent="0.4">
      <c r="B49" s="168"/>
      <c r="C49" s="169" t="s">
        <v>84</v>
      </c>
      <c r="D49" s="169" t="s">
        <v>85</v>
      </c>
      <c r="E49" s="169" t="s">
        <v>86</v>
      </c>
      <c r="F49" s="169" t="s">
        <v>87</v>
      </c>
      <c r="G49" s="169" t="s">
        <v>88</v>
      </c>
      <c r="H49" s="170" t="s">
        <v>89</v>
      </c>
      <c r="K49" s="166" t="s">
        <v>223</v>
      </c>
    </row>
    <row r="50" spans="2:11" ht="16" thickBot="1" x14ac:dyDescent="0.4">
      <c r="B50" s="165" t="s">
        <v>69</v>
      </c>
      <c r="C50" s="207"/>
      <c r="D50" s="209">
        <v>8.7400000000000005E-2</v>
      </c>
      <c r="E50" s="209">
        <v>4.1200000000000001E-2</v>
      </c>
      <c r="F50" s="207"/>
      <c r="G50" s="207"/>
      <c r="H50" s="210">
        <v>0.12870000000000001</v>
      </c>
      <c r="K50" s="171">
        <v>0.03</v>
      </c>
    </row>
    <row r="51" spans="2:11" x14ac:dyDescent="0.35">
      <c r="B51" s="165" t="s">
        <v>90</v>
      </c>
      <c r="C51" s="207"/>
      <c r="D51" s="207"/>
      <c r="E51" s="207"/>
      <c r="F51" s="209">
        <v>4.0000000000000002E-4</v>
      </c>
      <c r="G51" s="207"/>
      <c r="H51" s="210">
        <v>4.0000000000000002E-4</v>
      </c>
    </row>
    <row r="52" spans="2:11" x14ac:dyDescent="0.35">
      <c r="B52" s="165" t="s">
        <v>91</v>
      </c>
      <c r="C52" s="207"/>
      <c r="D52" s="209">
        <v>6.6E-3</v>
      </c>
      <c r="E52" s="207"/>
      <c r="F52" s="209">
        <v>6.1000000000000004E-3</v>
      </c>
      <c r="G52" s="207"/>
      <c r="H52" s="210">
        <v>1.2699999999999999E-2</v>
      </c>
    </row>
    <row r="53" spans="2:11" x14ac:dyDescent="0.35">
      <c r="B53" s="165" t="s">
        <v>73</v>
      </c>
      <c r="C53" s="209">
        <v>3.3E-3</v>
      </c>
      <c r="D53" s="209">
        <v>-1E-4</v>
      </c>
      <c r="E53" s="209">
        <v>8.0000000000000004E-4</v>
      </c>
      <c r="F53" s="209">
        <v>1.1999999999999999E-3</v>
      </c>
      <c r="G53" s="207"/>
      <c r="H53" s="210">
        <v>5.1999999999999998E-3</v>
      </c>
    </row>
    <row r="54" spans="2:11" x14ac:dyDescent="0.35">
      <c r="B54" s="165" t="s">
        <v>65</v>
      </c>
      <c r="C54" s="207"/>
      <c r="D54" s="209">
        <v>1.6999999999999999E-3</v>
      </c>
      <c r="E54" s="209">
        <v>2.3E-3</v>
      </c>
      <c r="F54" s="207"/>
      <c r="G54" s="207"/>
      <c r="H54" s="210">
        <v>4.0000000000000001E-3</v>
      </c>
    </row>
    <row r="55" spans="2:11" x14ac:dyDescent="0.35">
      <c r="B55" s="165" t="s">
        <v>92</v>
      </c>
      <c r="C55" s="207"/>
      <c r="D55" s="207"/>
      <c r="E55" s="209">
        <v>4.0000000000000002E-4</v>
      </c>
      <c r="F55" s="207"/>
      <c r="G55" s="207"/>
      <c r="H55" s="210">
        <v>4.0000000000000002E-4</v>
      </c>
    </row>
    <row r="56" spans="2:11" x14ac:dyDescent="0.35">
      <c r="B56" s="165" t="s">
        <v>93</v>
      </c>
      <c r="C56" s="207"/>
      <c r="D56" s="207"/>
      <c r="E56" s="207"/>
      <c r="F56" s="209">
        <v>5.3E-3</v>
      </c>
      <c r="G56" s="207"/>
      <c r="H56" s="210">
        <v>5.3E-3</v>
      </c>
    </row>
    <row r="57" spans="2:11" x14ac:dyDescent="0.35">
      <c r="B57" s="165" t="s">
        <v>72</v>
      </c>
      <c r="C57" s="207"/>
      <c r="D57" s="207"/>
      <c r="E57" s="209">
        <v>1.41E-2</v>
      </c>
      <c r="F57" s="207"/>
      <c r="G57" s="207"/>
      <c r="H57" s="210">
        <v>1.41E-2</v>
      </c>
    </row>
    <row r="58" spans="2:11" x14ac:dyDescent="0.35">
      <c r="B58" s="165" t="s">
        <v>94</v>
      </c>
      <c r="C58" s="207"/>
      <c r="D58" s="209">
        <v>1.1000000000000001E-3</v>
      </c>
      <c r="E58" s="209">
        <v>6.4999999999999997E-3</v>
      </c>
      <c r="F58" s="209">
        <v>5.7000000000000002E-3</v>
      </c>
      <c r="G58" s="207"/>
      <c r="H58" s="210">
        <v>1.3299999999999999E-2</v>
      </c>
    </row>
    <row r="59" spans="2:11" x14ac:dyDescent="0.35">
      <c r="B59" s="165" t="s">
        <v>79</v>
      </c>
      <c r="C59" s="209">
        <v>3.1399999999999997E-2</v>
      </c>
      <c r="D59" s="209">
        <v>2.4E-2</v>
      </c>
      <c r="E59" s="207"/>
      <c r="F59" s="207"/>
      <c r="G59" s="207"/>
      <c r="H59" s="210">
        <v>5.5399999999999998E-2</v>
      </c>
    </row>
    <row r="60" spans="2:11" x14ac:dyDescent="0.35">
      <c r="B60" s="165" t="s">
        <v>75</v>
      </c>
      <c r="C60" s="207"/>
      <c r="D60" s="207"/>
      <c r="E60" s="209">
        <v>1.1000000000000001E-3</v>
      </c>
      <c r="F60" s="207"/>
      <c r="G60" s="209">
        <v>6.9999999999999999E-4</v>
      </c>
      <c r="H60" s="210">
        <v>1.8E-3</v>
      </c>
    </row>
    <row r="61" spans="2:11" x14ac:dyDescent="0.35">
      <c r="B61" s="165" t="s">
        <v>68</v>
      </c>
      <c r="C61" s="207"/>
      <c r="D61" s="207"/>
      <c r="E61" s="207"/>
      <c r="F61" s="209">
        <v>1.6999999999999999E-3</v>
      </c>
      <c r="G61" s="207"/>
      <c r="H61" s="210">
        <v>1.6999999999999999E-3</v>
      </c>
    </row>
    <row r="62" spans="2:11" x14ac:dyDescent="0.35">
      <c r="B62" s="165" t="s">
        <v>78</v>
      </c>
      <c r="C62" s="209">
        <v>1.6999999999999999E-3</v>
      </c>
      <c r="D62" s="209">
        <v>2.5999999999999999E-2</v>
      </c>
      <c r="E62" s="209">
        <v>4.4999999999999997E-3</v>
      </c>
      <c r="F62" s="209">
        <v>1.1999999999999999E-3</v>
      </c>
      <c r="G62" s="207"/>
      <c r="H62" s="210">
        <v>3.3399999999999999E-2</v>
      </c>
    </row>
    <row r="63" spans="2:11" ht="16" thickBot="1" x14ac:dyDescent="0.4">
      <c r="B63" s="165" t="s">
        <v>80</v>
      </c>
      <c r="C63" s="209">
        <v>4.0000000000000002E-4</v>
      </c>
      <c r="D63" s="207"/>
      <c r="E63" s="207"/>
      <c r="F63" s="207"/>
      <c r="G63" s="207"/>
      <c r="H63" s="210">
        <v>4.0000000000000002E-4</v>
      </c>
    </row>
    <row r="64" spans="2:11" ht="16" thickBot="1" x14ac:dyDescent="0.4">
      <c r="B64" s="164" t="s">
        <v>89</v>
      </c>
      <c r="C64" s="211">
        <v>3.6799999999999999E-2</v>
      </c>
      <c r="D64" s="211">
        <v>0.1467</v>
      </c>
      <c r="E64" s="211">
        <v>7.0900000000000005E-2</v>
      </c>
      <c r="F64" s="211">
        <v>2.1499999999999998E-2</v>
      </c>
      <c r="G64" s="211">
        <v>6.9999999999999999E-4</v>
      </c>
      <c r="H64" s="212">
        <v>0.27679999999999999</v>
      </c>
    </row>
    <row r="67" spans="2:17" x14ac:dyDescent="0.35">
      <c r="K67" s="81"/>
    </row>
    <row r="68" spans="2:17" x14ac:dyDescent="0.35">
      <c r="B68" s="66"/>
    </row>
    <row r="69" spans="2:17" x14ac:dyDescent="0.35">
      <c r="B69" s="192" t="s">
        <v>132</v>
      </c>
      <c r="C69" s="162"/>
      <c r="D69" s="88"/>
      <c r="E69" s="88"/>
      <c r="F69" s="88"/>
      <c r="G69" s="88"/>
      <c r="H69" s="88"/>
      <c r="J69" s="159"/>
      <c r="K69" s="159"/>
      <c r="L69" s="159"/>
      <c r="M69" s="159"/>
      <c r="N69" s="159"/>
      <c r="O69" s="159"/>
      <c r="P69" s="159"/>
      <c r="Q69" s="159"/>
    </row>
    <row r="70" spans="2:17" ht="16" thickBot="1" x14ac:dyDescent="0.4">
      <c r="B70" s="88"/>
      <c r="C70" s="89" t="s">
        <v>96</v>
      </c>
      <c r="D70" s="88"/>
      <c r="E70" s="88"/>
      <c r="F70" s="88"/>
      <c r="G70" s="88"/>
      <c r="H70" s="88"/>
      <c r="J70" s="160"/>
      <c r="K70" s="158"/>
      <c r="L70" s="158"/>
      <c r="M70" s="158"/>
      <c r="N70" s="158"/>
      <c r="O70" s="158"/>
      <c r="P70" s="158"/>
      <c r="Q70" s="158"/>
    </row>
    <row r="71" spans="2:17" ht="16" thickBot="1" x14ac:dyDescent="0.4">
      <c r="B71" s="91"/>
      <c r="C71" s="92" t="s">
        <v>84</v>
      </c>
      <c r="D71" s="92" t="s">
        <v>85</v>
      </c>
      <c r="E71" s="92" t="s">
        <v>86</v>
      </c>
      <c r="F71" s="92" t="s">
        <v>87</v>
      </c>
      <c r="G71" s="93" t="s">
        <v>88</v>
      </c>
      <c r="H71" s="94" t="s">
        <v>89</v>
      </c>
      <c r="J71" s="160"/>
      <c r="K71" s="158"/>
      <c r="L71" s="158"/>
      <c r="M71" s="158"/>
      <c r="N71" s="158"/>
      <c r="O71" s="158"/>
      <c r="P71" s="158"/>
      <c r="Q71" s="158"/>
    </row>
    <row r="72" spans="2:17" x14ac:dyDescent="0.35">
      <c r="B72" s="95" t="s">
        <v>69</v>
      </c>
      <c r="C72" s="199"/>
      <c r="D72" s="200">
        <f>D50*$K$50</f>
        <v>2.6220000000000002E-3</v>
      </c>
      <c r="E72" s="200">
        <f>E50*$K$50</f>
        <v>1.2359999999999999E-3</v>
      </c>
      <c r="F72" s="199"/>
      <c r="G72" s="199"/>
      <c r="H72" s="201">
        <f>SUM(C72:G72)</f>
        <v>3.8580000000000003E-3</v>
      </c>
      <c r="J72" s="160"/>
      <c r="K72" s="158"/>
      <c r="L72" s="158"/>
      <c r="M72" s="158"/>
      <c r="N72" s="158"/>
      <c r="O72" s="158"/>
      <c r="P72" s="158"/>
      <c r="Q72" s="158"/>
    </row>
    <row r="73" spans="2:17" x14ac:dyDescent="0.35">
      <c r="B73" s="95" t="s">
        <v>90</v>
      </c>
      <c r="C73" s="199"/>
      <c r="D73" s="199"/>
      <c r="E73" s="199"/>
      <c r="F73" s="200">
        <f>F51*$K$50</f>
        <v>1.2E-5</v>
      </c>
      <c r="G73" s="199"/>
      <c r="H73" s="201">
        <f t="shared" ref="H73:H85" si="29">SUM(C73:G73)</f>
        <v>1.2E-5</v>
      </c>
      <c r="J73" s="160"/>
      <c r="K73" s="158"/>
      <c r="L73" s="158"/>
      <c r="M73" s="158"/>
      <c r="N73" s="158"/>
      <c r="O73" s="158"/>
      <c r="P73" s="158"/>
      <c r="Q73" s="158"/>
    </row>
    <row r="74" spans="2:17" ht="16" customHeight="1" x14ac:dyDescent="0.35">
      <c r="B74" s="95" t="s">
        <v>91</v>
      </c>
      <c r="C74" s="199"/>
      <c r="D74" s="199">
        <f>D52*$K$50</f>
        <v>1.9799999999999999E-4</v>
      </c>
      <c r="E74" s="199"/>
      <c r="F74" s="202">
        <f>F52*$K$50</f>
        <v>1.83E-4</v>
      </c>
      <c r="G74" s="199"/>
      <c r="H74" s="201">
        <f t="shared" si="29"/>
        <v>3.8099999999999999E-4</v>
      </c>
      <c r="J74" s="160"/>
      <c r="K74" s="158"/>
      <c r="L74" s="158"/>
      <c r="M74" s="158"/>
      <c r="N74" s="158"/>
      <c r="O74" s="158"/>
      <c r="P74" s="158"/>
      <c r="Q74" s="158"/>
    </row>
    <row r="75" spans="2:17" x14ac:dyDescent="0.35">
      <c r="B75" s="95" t="s">
        <v>73</v>
      </c>
      <c r="C75" s="199">
        <f>C53*$K$50</f>
        <v>9.8999999999999994E-5</v>
      </c>
      <c r="D75" s="199">
        <f>D53*$K$50</f>
        <v>-3.0000000000000001E-6</v>
      </c>
      <c r="E75" s="200">
        <f>E53*$K$50</f>
        <v>2.4000000000000001E-5</v>
      </c>
      <c r="F75" s="202">
        <f>F53*$K$50</f>
        <v>3.5999999999999994E-5</v>
      </c>
      <c r="G75" s="199"/>
      <c r="H75" s="201">
        <f t="shared" si="29"/>
        <v>1.56E-4</v>
      </c>
      <c r="J75" s="160"/>
      <c r="K75" s="158"/>
      <c r="L75" s="158"/>
      <c r="M75" s="158"/>
      <c r="N75" s="158"/>
      <c r="O75" s="158"/>
      <c r="P75" s="158"/>
      <c r="Q75" s="158"/>
    </row>
    <row r="76" spans="2:17" x14ac:dyDescent="0.35">
      <c r="B76" s="95" t="s">
        <v>65</v>
      </c>
      <c r="C76" s="199"/>
      <c r="D76" s="200">
        <f>D54*$K$50</f>
        <v>5.0999999999999993E-5</v>
      </c>
      <c r="E76" s="200">
        <f>E54*$K$50</f>
        <v>6.8999999999999997E-5</v>
      </c>
      <c r="F76" s="199"/>
      <c r="G76" s="199"/>
      <c r="H76" s="201">
        <f t="shared" si="29"/>
        <v>1.1999999999999999E-4</v>
      </c>
      <c r="J76" s="160"/>
      <c r="K76" s="158"/>
      <c r="L76" s="158"/>
      <c r="M76" s="158"/>
      <c r="N76" s="158"/>
      <c r="O76" s="158"/>
      <c r="P76" s="158"/>
      <c r="Q76" s="158"/>
    </row>
    <row r="77" spans="2:17" x14ac:dyDescent="0.35">
      <c r="B77" s="95" t="s">
        <v>92</v>
      </c>
      <c r="C77" s="199"/>
      <c r="D77" s="199"/>
      <c r="E77" s="202">
        <f>E55*$K$50</f>
        <v>1.2E-5</v>
      </c>
      <c r="F77" s="199"/>
      <c r="G77" s="199"/>
      <c r="H77" s="201">
        <f t="shared" si="29"/>
        <v>1.2E-5</v>
      </c>
      <c r="J77" s="160"/>
      <c r="K77" s="158"/>
      <c r="L77" s="158"/>
      <c r="M77" s="158"/>
      <c r="N77" s="158"/>
      <c r="O77" s="158"/>
      <c r="P77" s="158"/>
      <c r="Q77" s="158"/>
    </row>
    <row r="78" spans="2:17" x14ac:dyDescent="0.35">
      <c r="B78" s="95" t="s">
        <v>93</v>
      </c>
      <c r="C78" s="199"/>
      <c r="D78" s="199"/>
      <c r="E78" s="199"/>
      <c r="F78" s="202">
        <f>F56*$K$50</f>
        <v>1.5899999999999999E-4</v>
      </c>
      <c r="G78" s="199"/>
      <c r="H78" s="201">
        <f t="shared" si="29"/>
        <v>1.5899999999999999E-4</v>
      </c>
      <c r="J78" s="160"/>
      <c r="K78" s="158"/>
      <c r="L78" s="158"/>
      <c r="M78" s="158"/>
      <c r="N78" s="158"/>
      <c r="O78" s="158"/>
      <c r="P78" s="158"/>
      <c r="Q78" s="158"/>
    </row>
    <row r="79" spans="2:17" x14ac:dyDescent="0.35">
      <c r="B79" s="95" t="s">
        <v>72</v>
      </c>
      <c r="C79" s="199"/>
      <c r="D79" s="199"/>
      <c r="E79" s="202">
        <f>E57*$K$50</f>
        <v>4.2299999999999998E-4</v>
      </c>
      <c r="F79" s="199"/>
      <c r="G79" s="199"/>
      <c r="H79" s="201">
        <f t="shared" si="29"/>
        <v>4.2299999999999998E-4</v>
      </c>
      <c r="J79" s="160"/>
      <c r="K79" s="158"/>
      <c r="L79" s="158"/>
      <c r="M79" s="158"/>
      <c r="N79" s="158"/>
      <c r="O79" s="158"/>
      <c r="P79" s="158"/>
      <c r="Q79" s="158"/>
    </row>
    <row r="80" spans="2:17" x14ac:dyDescent="0.35">
      <c r="B80" s="95" t="s">
        <v>94</v>
      </c>
      <c r="C80" s="199"/>
      <c r="D80" s="200">
        <f>D58*$K$50</f>
        <v>3.3000000000000003E-5</v>
      </c>
      <c r="E80" s="200">
        <f>E58*$K$50</f>
        <v>1.95E-4</v>
      </c>
      <c r="F80" s="202">
        <f>F58*$K$50</f>
        <v>1.7100000000000001E-4</v>
      </c>
      <c r="G80" s="199"/>
      <c r="H80" s="201">
        <f t="shared" si="29"/>
        <v>3.9900000000000005E-4</v>
      </c>
      <c r="J80" s="160"/>
      <c r="K80" s="158"/>
      <c r="L80" s="158"/>
      <c r="M80" s="158"/>
      <c r="N80" s="158"/>
      <c r="O80" s="158"/>
      <c r="P80" s="158"/>
      <c r="Q80" s="158"/>
    </row>
    <row r="81" spans="2:42" x14ac:dyDescent="0.35">
      <c r="B81" s="95" t="s">
        <v>79</v>
      </c>
      <c r="C81" s="200">
        <f>C59*$K$50</f>
        <v>9.4199999999999991E-4</v>
      </c>
      <c r="D81" s="200">
        <f>D59*$K$50</f>
        <v>7.1999999999999994E-4</v>
      </c>
      <c r="E81" s="199"/>
      <c r="F81" s="199"/>
      <c r="G81" s="199"/>
      <c r="H81" s="201">
        <f t="shared" si="29"/>
        <v>1.6619999999999998E-3</v>
      </c>
      <c r="J81" s="160"/>
      <c r="K81" s="158"/>
      <c r="L81" s="158"/>
      <c r="M81" s="158"/>
      <c r="N81" s="158"/>
      <c r="O81" s="158"/>
      <c r="P81" s="158"/>
      <c r="Q81" s="158"/>
    </row>
    <row r="82" spans="2:42" x14ac:dyDescent="0.35">
      <c r="B82" s="95" t="s">
        <v>75</v>
      </c>
      <c r="C82" s="199"/>
      <c r="D82" s="199"/>
      <c r="E82" s="200">
        <f>E60*$K$50</f>
        <v>3.3000000000000003E-5</v>
      </c>
      <c r="F82" s="199"/>
      <c r="G82" s="202">
        <f>G60*$K$50</f>
        <v>2.0999999999999999E-5</v>
      </c>
      <c r="H82" s="201">
        <f t="shared" si="29"/>
        <v>5.3999999999999998E-5</v>
      </c>
      <c r="J82" s="160"/>
      <c r="K82" s="158"/>
      <c r="L82" s="158"/>
      <c r="M82" s="158"/>
      <c r="N82" s="158"/>
      <c r="O82" s="158"/>
      <c r="P82" s="158"/>
      <c r="Q82" s="158"/>
    </row>
    <row r="83" spans="2:42" x14ac:dyDescent="0.35">
      <c r="B83" s="95" t="s">
        <v>68</v>
      </c>
      <c r="C83" s="199"/>
      <c r="D83" s="199"/>
      <c r="E83" s="199"/>
      <c r="F83" s="202">
        <f>F61*$K$50</f>
        <v>5.0999999999999993E-5</v>
      </c>
      <c r="G83" s="199"/>
      <c r="H83" s="201">
        <f t="shared" si="29"/>
        <v>5.0999999999999993E-5</v>
      </c>
      <c r="J83" s="160"/>
      <c r="K83" s="158"/>
      <c r="L83" s="158"/>
      <c r="M83" s="158"/>
      <c r="N83" s="158"/>
      <c r="O83" s="158"/>
      <c r="P83" s="158"/>
      <c r="Q83" s="158"/>
    </row>
    <row r="84" spans="2:42" x14ac:dyDescent="0.35">
      <c r="B84" s="95" t="s">
        <v>78</v>
      </c>
      <c r="C84" s="200">
        <f>C62*$K$50</f>
        <v>5.0999999999999993E-5</v>
      </c>
      <c r="D84" s="200">
        <f>D62*$K$50</f>
        <v>7.7999999999999999E-4</v>
      </c>
      <c r="E84" s="202">
        <f>E62*$K$50</f>
        <v>1.3499999999999997E-4</v>
      </c>
      <c r="F84" s="202">
        <f>F62*$K$50</f>
        <v>3.5999999999999994E-5</v>
      </c>
      <c r="G84" s="199"/>
      <c r="H84" s="201">
        <f t="shared" si="29"/>
        <v>1.0019999999999999E-3</v>
      </c>
      <c r="J84" s="160"/>
      <c r="K84" s="158"/>
      <c r="L84" s="158"/>
      <c r="M84" s="158"/>
      <c r="N84" s="158"/>
      <c r="O84" s="158"/>
      <c r="P84" s="158"/>
      <c r="Q84" s="158"/>
    </row>
    <row r="85" spans="2:42" ht="16" thickBot="1" x14ac:dyDescent="0.4">
      <c r="B85" s="95" t="s">
        <v>80</v>
      </c>
      <c r="C85" s="200">
        <f>C63*$K$50</f>
        <v>1.2E-5</v>
      </c>
      <c r="D85" s="199"/>
      <c r="E85" s="199"/>
      <c r="F85" s="199"/>
      <c r="G85" s="199"/>
      <c r="H85" s="201">
        <f t="shared" si="29"/>
        <v>1.2E-5</v>
      </c>
      <c r="J85" s="160"/>
      <c r="K85" s="158"/>
      <c r="L85" s="158"/>
      <c r="M85" s="158"/>
      <c r="N85" s="158"/>
      <c r="O85" s="158"/>
      <c r="P85" s="158"/>
      <c r="Q85" s="158"/>
    </row>
    <row r="86" spans="2:42" ht="16" thickBot="1" x14ac:dyDescent="0.4">
      <c r="B86" s="94" t="s">
        <v>89</v>
      </c>
      <c r="C86" s="203">
        <f>C64*$K$50</f>
        <v>1.1039999999999999E-3</v>
      </c>
      <c r="D86" s="203">
        <f>D64*$K$50</f>
        <v>4.4009999999999995E-3</v>
      </c>
      <c r="E86" s="203">
        <f>E64*$K$50</f>
        <v>2.127E-3</v>
      </c>
      <c r="F86" s="203">
        <f>F64*$K$50</f>
        <v>6.4499999999999996E-4</v>
      </c>
      <c r="G86" s="203">
        <f>G64*$K$50</f>
        <v>2.0999999999999999E-5</v>
      </c>
      <c r="H86" s="204">
        <f>SUM(H72:H85)</f>
        <v>8.3010000000000011E-3</v>
      </c>
    </row>
    <row r="89" spans="2:42" ht="33.5" x14ac:dyDescent="0.75">
      <c r="B89" s="97" t="s">
        <v>100</v>
      </c>
      <c r="C89" s="66" t="s">
        <v>224</v>
      </c>
    </row>
    <row r="90" spans="2:42" x14ac:dyDescent="0.35">
      <c r="B90" s="66"/>
      <c r="C90" t="s">
        <v>108</v>
      </c>
    </row>
    <row r="91" spans="2:42" x14ac:dyDescent="0.35">
      <c r="C91" t="s">
        <v>215</v>
      </c>
      <c r="X91" s="66"/>
      <c r="Y91" s="115"/>
      <c r="Z91" s="66"/>
      <c r="AA91" s="115"/>
      <c r="AB91" s="66"/>
      <c r="AC91" s="115"/>
      <c r="AD91" s="66"/>
      <c r="AE91" s="115"/>
      <c r="AF91" s="66"/>
      <c r="AG91" s="115"/>
      <c r="AH91" s="66"/>
      <c r="AI91" s="115"/>
      <c r="AJ91" s="66"/>
      <c r="AK91" s="115"/>
      <c r="AL91" s="66"/>
      <c r="AM91" s="115"/>
      <c r="AN91" s="66"/>
      <c r="AO91" s="115"/>
      <c r="AP91" s="66"/>
    </row>
    <row r="92" spans="2:42" x14ac:dyDescent="0.35">
      <c r="C92" t="s">
        <v>109</v>
      </c>
      <c r="X92" s="107"/>
      <c r="Y92" s="107"/>
      <c r="Z92" s="107"/>
      <c r="AA92" s="107"/>
      <c r="AB92" s="107"/>
      <c r="AC92" s="107"/>
      <c r="AD92" s="107"/>
      <c r="AE92" s="107"/>
      <c r="AF92" s="107"/>
      <c r="AG92" s="107"/>
      <c r="AH92" s="107"/>
      <c r="AI92" s="107"/>
      <c r="AJ92" s="107"/>
      <c r="AK92" s="107"/>
      <c r="AL92" s="107"/>
      <c r="AM92" s="107"/>
      <c r="AN92" s="107"/>
      <c r="AO92" s="107"/>
      <c r="AP92" s="107"/>
    </row>
    <row r="93" spans="2:42" x14ac:dyDescent="0.35">
      <c r="C93" t="s">
        <v>253</v>
      </c>
    </row>
    <row r="94" spans="2:42" x14ac:dyDescent="0.35">
      <c r="C94" t="s">
        <v>113</v>
      </c>
    </row>
    <row r="95" spans="2:42" ht="21" customHeight="1" x14ac:dyDescent="0.35">
      <c r="B95" s="193" t="s">
        <v>232</v>
      </c>
      <c r="C95" s="31">
        <v>0.8</v>
      </c>
      <c r="D95" s="31">
        <v>0.2</v>
      </c>
      <c r="E95" s="7"/>
      <c r="F95" s="7"/>
    </row>
    <row r="96" spans="2:42" x14ac:dyDescent="0.35">
      <c r="B96" s="208" t="s">
        <v>105</v>
      </c>
      <c r="C96" s="7" t="s">
        <v>106</v>
      </c>
      <c r="D96" s="7" t="s">
        <v>38</v>
      </c>
      <c r="E96" s="28" t="s">
        <v>107</v>
      </c>
      <c r="F96" s="7" t="s">
        <v>110</v>
      </c>
    </row>
    <row r="97" spans="2:6" x14ac:dyDescent="0.35">
      <c r="B97" s="67" t="s">
        <v>10</v>
      </c>
      <c r="C97" s="103" t="s">
        <v>19</v>
      </c>
      <c r="D97" s="50" t="s">
        <v>23</v>
      </c>
      <c r="E97" s="205">
        <f>D72+E72+F73+E75+E76+D76+C81+D80+D81+E80+E82+D84+C84+C85</f>
        <v>6.7800000000000004E-3</v>
      </c>
      <c r="F97" s="99">
        <f>E97/E100</f>
        <v>0.84675908579992509</v>
      </c>
    </row>
    <row r="98" spans="2:6" x14ac:dyDescent="0.35">
      <c r="B98" s="68" t="s">
        <v>16</v>
      </c>
      <c r="C98" s="47" t="s">
        <v>19</v>
      </c>
      <c r="D98" s="50" t="s">
        <v>23</v>
      </c>
      <c r="E98" s="205">
        <f>F74+F75+E77+E79+F78+F80+G82+F83+F84+E84</f>
        <v>1.2269999999999998E-3</v>
      </c>
      <c r="F98" s="99">
        <f>E98/E100</f>
        <v>0.15324091420007491</v>
      </c>
    </row>
    <row r="99" spans="2:6" x14ac:dyDescent="0.35">
      <c r="B99" s="102" t="s">
        <v>20</v>
      </c>
      <c r="C99" s="50" t="s">
        <v>23</v>
      </c>
      <c r="D99" s="54" t="s">
        <v>27</v>
      </c>
      <c r="E99" s="205"/>
      <c r="F99" s="99">
        <f>E99/E100</f>
        <v>0</v>
      </c>
    </row>
    <row r="100" spans="2:6" ht="16" thickBot="1" x14ac:dyDescent="0.4">
      <c r="B100" s="101"/>
      <c r="C100" s="7"/>
      <c r="D100" s="7"/>
      <c r="E100" s="206">
        <f>SUM(E97:E99)</f>
        <v>8.0070000000000002E-3</v>
      </c>
      <c r="F100" s="7"/>
    </row>
    <row r="101" spans="2:6" x14ac:dyDescent="0.35">
      <c r="B101" s="101"/>
    </row>
    <row r="103" spans="2:6" ht="33.5" x14ac:dyDescent="0.75">
      <c r="B103" s="97" t="s">
        <v>104</v>
      </c>
      <c r="C103" s="66" t="s">
        <v>112</v>
      </c>
    </row>
    <row r="104" spans="2:6" x14ac:dyDescent="0.35">
      <c r="C104" t="s">
        <v>254</v>
      </c>
    </row>
    <row r="105" spans="2:6" x14ac:dyDescent="0.35">
      <c r="B105" s="66" t="s">
        <v>233</v>
      </c>
      <c r="C105" t="s">
        <v>113</v>
      </c>
    </row>
    <row r="106" spans="2:6" x14ac:dyDescent="0.35">
      <c r="B106" s="35" t="s">
        <v>8</v>
      </c>
    </row>
    <row r="107" spans="2:6" x14ac:dyDescent="0.35">
      <c r="B107" s="125" t="s">
        <v>15</v>
      </c>
    </row>
    <row r="108" spans="2:6" x14ac:dyDescent="0.35">
      <c r="B108" s="126" t="s">
        <v>19</v>
      </c>
      <c r="C108" s="207">
        <f>C95*E97+C95*E98</f>
        <v>6.4056000000000009E-3</v>
      </c>
    </row>
    <row r="109" spans="2:6" x14ac:dyDescent="0.35">
      <c r="B109" s="127" t="s">
        <v>23</v>
      </c>
      <c r="C109" s="207">
        <f>D95*E97+D95*E98+C95*E99</f>
        <v>1.6014000000000002E-3</v>
      </c>
    </row>
    <row r="110" spans="2:6" x14ac:dyDescent="0.35">
      <c r="B110" s="128" t="s">
        <v>27</v>
      </c>
      <c r="C110" s="207">
        <f>D95*E99</f>
        <v>0</v>
      </c>
    </row>
    <row r="111" spans="2:6" x14ac:dyDescent="0.35">
      <c r="C111" s="207">
        <f>SUM(C107:C110)</f>
        <v>8.0070000000000002E-3</v>
      </c>
      <c r="D111" t="s">
        <v>114</v>
      </c>
    </row>
    <row r="113" spans="2:23" x14ac:dyDescent="0.35">
      <c r="T113" s="66"/>
      <c r="U113" s="115"/>
      <c r="V113" s="66"/>
      <c r="W113" s="115"/>
    </row>
    <row r="114" spans="2:23" x14ac:dyDescent="0.35">
      <c r="T114" s="107"/>
      <c r="U114" s="107"/>
      <c r="V114" s="107"/>
      <c r="W114" s="107"/>
    </row>
    <row r="116" spans="2:23" ht="33.5" x14ac:dyDescent="0.75">
      <c r="B116" s="97" t="s">
        <v>111</v>
      </c>
      <c r="C116" s="66" t="s">
        <v>131</v>
      </c>
    </row>
    <row r="117" spans="2:23" ht="33.5" x14ac:dyDescent="0.75">
      <c r="B117" s="97"/>
      <c r="C117" t="s">
        <v>255</v>
      </c>
    </row>
    <row r="118" spans="2:23" ht="16" thickBot="1" x14ac:dyDescent="0.4">
      <c r="B118" s="66" t="s">
        <v>256</v>
      </c>
      <c r="C118" t="s">
        <v>227</v>
      </c>
    </row>
    <row r="119" spans="2:23" ht="16" thickBot="1" x14ac:dyDescent="0.4">
      <c r="B119" t="s">
        <v>115</v>
      </c>
      <c r="C119" s="118" t="s">
        <v>116</v>
      </c>
    </row>
    <row r="120" spans="2:23" x14ac:dyDescent="0.35">
      <c r="B120" s="35" t="s">
        <v>8</v>
      </c>
      <c r="C120" t="s">
        <v>117</v>
      </c>
      <c r="D120" t="s">
        <v>118</v>
      </c>
      <c r="E120" t="s">
        <v>119</v>
      </c>
    </row>
    <row r="121" spans="2:23" x14ac:dyDescent="0.35">
      <c r="B121" s="125" t="s">
        <v>15</v>
      </c>
      <c r="C121" s="106">
        <f>Kalkulasjonspriser!K61</f>
        <v>184830188.99976188</v>
      </c>
      <c r="D121" s="217">
        <f>C107</f>
        <v>0</v>
      </c>
      <c r="E121" s="138">
        <f>D121*C121</f>
        <v>0</v>
      </c>
    </row>
    <row r="122" spans="2:23" x14ac:dyDescent="0.35">
      <c r="B122" s="126" t="s">
        <v>19</v>
      </c>
      <c r="C122" s="106">
        <f>Kalkulasjonspriser!L61</f>
        <v>245246187.9888095</v>
      </c>
      <c r="D122" s="217">
        <f>C108</f>
        <v>6.4056000000000009E-3</v>
      </c>
      <c r="E122" s="138">
        <f>D122*C122</f>
        <v>1570948.9817811183</v>
      </c>
    </row>
    <row r="123" spans="2:23" x14ac:dyDescent="0.35">
      <c r="B123" s="127" t="s">
        <v>23</v>
      </c>
      <c r="C123" s="106">
        <f>Kalkulasjonspriser!M61</f>
        <v>684128347.49000001</v>
      </c>
      <c r="D123" s="217">
        <f>C109</f>
        <v>1.6014000000000002E-3</v>
      </c>
      <c r="E123" s="138">
        <f>D123*C123</f>
        <v>1095563.1356704861</v>
      </c>
    </row>
    <row r="124" spans="2:23" x14ac:dyDescent="0.35">
      <c r="B124" s="128" t="s">
        <v>27</v>
      </c>
      <c r="C124" s="106">
        <f>Kalkulasjonspriser!N61</f>
        <v>986610119.75333345</v>
      </c>
      <c r="D124" s="217">
        <f>C110</f>
        <v>0</v>
      </c>
      <c r="E124" s="138">
        <f>D124*C124</f>
        <v>0</v>
      </c>
    </row>
    <row r="125" spans="2:23" x14ac:dyDescent="0.35">
      <c r="C125" s="119"/>
      <c r="D125" s="119" t="s">
        <v>126</v>
      </c>
      <c r="E125" s="120">
        <f>SUM(E121:E124)</f>
        <v>2666512.1174516045</v>
      </c>
      <c r="F125" s="107"/>
    </row>
    <row r="126" spans="2:23" x14ac:dyDescent="0.35">
      <c r="B126" s="121"/>
      <c r="C126" s="121"/>
      <c r="D126" s="122"/>
      <c r="E126" s="121"/>
      <c r="F126" s="109"/>
      <c r="G126" s="110"/>
      <c r="H126" s="110"/>
    </row>
    <row r="127" spans="2:23" ht="16" thickBot="1" x14ac:dyDescent="0.4">
      <c r="B127" s="121"/>
      <c r="C127" s="123"/>
      <c r="D127" s="124"/>
      <c r="E127" s="121"/>
      <c r="F127" s="112"/>
      <c r="G127" s="108"/>
      <c r="H127" s="108"/>
      <c r="I127" s="108"/>
      <c r="J127" s="108"/>
    </row>
    <row r="128" spans="2:23" ht="16" thickBot="1" x14ac:dyDescent="0.4">
      <c r="B128" s="66" t="s">
        <v>127</v>
      </c>
      <c r="C128" s="171">
        <v>0.04</v>
      </c>
    </row>
    <row r="129" spans="2:42" x14ac:dyDescent="0.35">
      <c r="B129" s="66" t="s">
        <v>128</v>
      </c>
      <c r="C129" s="115">
        <v>2016</v>
      </c>
      <c r="D129" s="66">
        <v>2017</v>
      </c>
      <c r="E129" s="115">
        <v>2018</v>
      </c>
      <c r="F129" s="66">
        <v>2019</v>
      </c>
      <c r="G129" s="115">
        <v>2020</v>
      </c>
      <c r="H129" s="66">
        <v>2021</v>
      </c>
      <c r="I129" s="115">
        <v>2022</v>
      </c>
      <c r="J129" s="66">
        <v>2023</v>
      </c>
      <c r="K129" s="115">
        <v>2024</v>
      </c>
      <c r="L129" s="66">
        <v>2025</v>
      </c>
      <c r="M129" s="115">
        <v>2026</v>
      </c>
      <c r="N129" s="66">
        <v>2027</v>
      </c>
      <c r="O129" s="115">
        <v>2028</v>
      </c>
      <c r="P129" s="66">
        <v>2029</v>
      </c>
      <c r="Q129" s="115">
        <v>2030</v>
      </c>
      <c r="R129" s="66">
        <v>2031</v>
      </c>
      <c r="S129" s="115">
        <v>2032</v>
      </c>
      <c r="T129" s="66">
        <v>2033</v>
      </c>
      <c r="U129" s="115">
        <v>2034</v>
      </c>
      <c r="V129" s="66">
        <v>2035</v>
      </c>
      <c r="W129" s="115">
        <v>2036</v>
      </c>
      <c r="X129" s="66">
        <v>2037</v>
      </c>
      <c r="Y129" s="115">
        <v>2038</v>
      </c>
      <c r="Z129" s="66">
        <v>2039</v>
      </c>
      <c r="AA129" s="115">
        <v>2040</v>
      </c>
      <c r="AB129" s="66">
        <v>2041</v>
      </c>
      <c r="AC129" s="115">
        <v>2042</v>
      </c>
      <c r="AD129" s="66">
        <v>2043</v>
      </c>
      <c r="AE129" s="115">
        <v>2044</v>
      </c>
      <c r="AF129" s="66">
        <v>2045</v>
      </c>
      <c r="AG129" s="115">
        <v>2046</v>
      </c>
      <c r="AH129" s="66">
        <v>2047</v>
      </c>
      <c r="AI129" s="115">
        <v>2048</v>
      </c>
      <c r="AJ129" s="66">
        <v>2049</v>
      </c>
      <c r="AK129" s="115">
        <v>2050</v>
      </c>
      <c r="AL129" s="66">
        <v>2051</v>
      </c>
      <c r="AM129" s="115">
        <v>2052</v>
      </c>
      <c r="AN129" s="66">
        <v>2053</v>
      </c>
      <c r="AO129" s="115">
        <v>2054</v>
      </c>
      <c r="AP129" s="66">
        <v>2055</v>
      </c>
    </row>
    <row r="130" spans="2:42" x14ac:dyDescent="0.35">
      <c r="B130" s="66" t="s">
        <v>129</v>
      </c>
      <c r="C130" s="107">
        <f>E125</f>
        <v>2666512.1174516045</v>
      </c>
      <c r="D130" s="107">
        <f>C130</f>
        <v>2666512.1174516045</v>
      </c>
      <c r="E130" s="107">
        <f t="shared" ref="E130:AP130" si="30">D130</f>
        <v>2666512.1174516045</v>
      </c>
      <c r="F130" s="107">
        <f t="shared" si="30"/>
        <v>2666512.1174516045</v>
      </c>
      <c r="G130" s="107">
        <f t="shared" si="30"/>
        <v>2666512.1174516045</v>
      </c>
      <c r="H130" s="107">
        <f t="shared" si="30"/>
        <v>2666512.1174516045</v>
      </c>
      <c r="I130" s="107">
        <f t="shared" si="30"/>
        <v>2666512.1174516045</v>
      </c>
      <c r="J130" s="107">
        <f t="shared" si="30"/>
        <v>2666512.1174516045</v>
      </c>
      <c r="K130" s="107">
        <f t="shared" si="30"/>
        <v>2666512.1174516045</v>
      </c>
      <c r="L130" s="107">
        <f t="shared" si="30"/>
        <v>2666512.1174516045</v>
      </c>
      <c r="M130" s="107">
        <f t="shared" si="30"/>
        <v>2666512.1174516045</v>
      </c>
      <c r="N130" s="107">
        <f t="shared" si="30"/>
        <v>2666512.1174516045</v>
      </c>
      <c r="O130" s="107">
        <f t="shared" si="30"/>
        <v>2666512.1174516045</v>
      </c>
      <c r="P130" s="107">
        <f t="shared" si="30"/>
        <v>2666512.1174516045</v>
      </c>
      <c r="Q130" s="107">
        <f t="shared" si="30"/>
        <v>2666512.1174516045</v>
      </c>
      <c r="R130" s="107">
        <f t="shared" si="30"/>
        <v>2666512.1174516045</v>
      </c>
      <c r="S130" s="107">
        <f t="shared" si="30"/>
        <v>2666512.1174516045</v>
      </c>
      <c r="T130" s="107">
        <f t="shared" si="30"/>
        <v>2666512.1174516045</v>
      </c>
      <c r="U130" s="107">
        <f t="shared" si="30"/>
        <v>2666512.1174516045</v>
      </c>
      <c r="V130" s="107">
        <f t="shared" si="30"/>
        <v>2666512.1174516045</v>
      </c>
      <c r="W130" s="107">
        <f t="shared" si="30"/>
        <v>2666512.1174516045</v>
      </c>
      <c r="X130" s="107">
        <f>W130</f>
        <v>2666512.1174516045</v>
      </c>
      <c r="Y130" s="107">
        <f t="shared" si="30"/>
        <v>2666512.1174516045</v>
      </c>
      <c r="Z130" s="107">
        <f t="shared" si="30"/>
        <v>2666512.1174516045</v>
      </c>
      <c r="AA130" s="107">
        <f t="shared" si="30"/>
        <v>2666512.1174516045</v>
      </c>
      <c r="AB130" s="107">
        <f t="shared" si="30"/>
        <v>2666512.1174516045</v>
      </c>
      <c r="AC130" s="107">
        <f t="shared" si="30"/>
        <v>2666512.1174516045</v>
      </c>
      <c r="AD130" s="107">
        <f t="shared" si="30"/>
        <v>2666512.1174516045</v>
      </c>
      <c r="AE130" s="107">
        <f t="shared" si="30"/>
        <v>2666512.1174516045</v>
      </c>
      <c r="AF130" s="107">
        <f t="shared" si="30"/>
        <v>2666512.1174516045</v>
      </c>
      <c r="AG130" s="107">
        <f t="shared" si="30"/>
        <v>2666512.1174516045</v>
      </c>
      <c r="AH130" s="107">
        <f t="shared" si="30"/>
        <v>2666512.1174516045</v>
      </c>
      <c r="AI130" s="107">
        <f t="shared" si="30"/>
        <v>2666512.1174516045</v>
      </c>
      <c r="AJ130" s="107">
        <f t="shared" si="30"/>
        <v>2666512.1174516045</v>
      </c>
      <c r="AK130" s="107">
        <f t="shared" si="30"/>
        <v>2666512.1174516045</v>
      </c>
      <c r="AL130" s="107">
        <f t="shared" si="30"/>
        <v>2666512.1174516045</v>
      </c>
      <c r="AM130" s="107">
        <f t="shared" si="30"/>
        <v>2666512.1174516045</v>
      </c>
      <c r="AN130" s="107">
        <f t="shared" si="30"/>
        <v>2666512.1174516045</v>
      </c>
      <c r="AO130" s="107">
        <f t="shared" si="30"/>
        <v>2666512.1174516045</v>
      </c>
      <c r="AP130" s="107">
        <f t="shared" si="30"/>
        <v>2666512.1174516045</v>
      </c>
    </row>
    <row r="132" spans="2:42" ht="16" thickBot="1" x14ac:dyDescent="0.4">
      <c r="B132" s="116" t="s">
        <v>130</v>
      </c>
      <c r="C132" s="117">
        <f>NPV(C128,C130:AP130)</f>
        <v>52777671.398136295</v>
      </c>
    </row>
    <row r="133" spans="2:42" ht="16" thickTop="1" x14ac:dyDescent="0.35">
      <c r="B133" s="140"/>
      <c r="C133" s="182"/>
      <c r="D133" s="136"/>
      <c r="E133" s="136"/>
      <c r="F133" s="136"/>
      <c r="G133" s="136"/>
      <c r="H133" s="136"/>
      <c r="I133" s="136"/>
      <c r="J133" s="136"/>
      <c r="K133" s="136"/>
      <c r="L133" s="136"/>
      <c r="M133" s="136"/>
      <c r="N133" s="136"/>
      <c r="O133" s="136"/>
      <c r="P133" s="136"/>
      <c r="Q133" s="136"/>
      <c r="R133" s="136"/>
      <c r="S133" s="136"/>
    </row>
    <row r="134" spans="2:42" x14ac:dyDescent="0.35">
      <c r="B134" s="140"/>
      <c r="C134" s="115"/>
      <c r="D134" s="140"/>
      <c r="E134" s="115"/>
      <c r="F134" s="140"/>
      <c r="G134" s="115"/>
      <c r="H134" s="140"/>
      <c r="I134" s="136"/>
      <c r="J134" s="136"/>
      <c r="K134" s="136"/>
      <c r="L134" s="136"/>
      <c r="M134" s="136"/>
      <c r="N134" s="136"/>
      <c r="O134" s="136"/>
      <c r="P134" s="136"/>
      <c r="Q134" s="136"/>
      <c r="R134" s="136"/>
      <c r="S134" s="136"/>
    </row>
    <row r="135" spans="2:42" x14ac:dyDescent="0.35">
      <c r="B135" s="140" t="s">
        <v>228</v>
      </c>
      <c r="C135" s="183"/>
      <c r="D135" s="183"/>
      <c r="E135" s="183"/>
      <c r="F135" s="183"/>
      <c r="G135" s="183"/>
      <c r="H135" s="183"/>
      <c r="I135" s="115"/>
      <c r="J135" s="140"/>
      <c r="K135" s="115"/>
      <c r="L135" s="140"/>
      <c r="M135" s="115"/>
      <c r="N135" s="140"/>
      <c r="O135" s="115"/>
      <c r="P135" s="140"/>
      <c r="Q135" s="115"/>
      <c r="R135" s="140"/>
      <c r="S135" s="115"/>
    </row>
    <row r="136" spans="2:42" x14ac:dyDescent="0.35">
      <c r="B136" s="136"/>
      <c r="C136" s="136"/>
      <c r="D136" s="136"/>
      <c r="E136" s="136"/>
      <c r="F136" s="136"/>
      <c r="G136" s="136"/>
      <c r="H136" s="136"/>
      <c r="I136" s="136"/>
      <c r="J136" s="136"/>
      <c r="K136" s="136"/>
      <c r="L136" s="136"/>
      <c r="M136" s="136"/>
      <c r="N136" s="136"/>
      <c r="O136" s="136"/>
      <c r="P136" s="136"/>
      <c r="Q136" s="136"/>
      <c r="R136" s="136"/>
      <c r="S136" s="136"/>
    </row>
    <row r="137" spans="2:42" x14ac:dyDescent="0.35">
      <c r="B137" s="66" t="s">
        <v>83</v>
      </c>
    </row>
  </sheetData>
  <pageMargins left="0.75" right="0.75" top="1" bottom="1" header="0.5" footer="0.5"/>
  <pageSetup paperSize="9" orientation="portrait" horizontalDpi="4294967292" verticalDpi="4294967292"/>
  <ignoredErrors>
    <ignoredError sqref="E100 F99 C109:C111 D121 H72:H85 L6:R21" emptyCellReference="1"/>
  </ignoredErrors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P220"/>
  <sheetViews>
    <sheetView topLeftCell="A55" workbookViewId="0">
      <selection activeCell="K235" sqref="K235"/>
    </sheetView>
  </sheetViews>
  <sheetFormatPr baseColWidth="10" defaultColWidth="11" defaultRowHeight="15.5" x14ac:dyDescent="0.35"/>
  <cols>
    <col min="2" max="2" width="22.58203125" customWidth="1"/>
    <col min="3" max="3" width="14.33203125" customWidth="1"/>
    <col min="4" max="4" width="11.5" customWidth="1"/>
    <col min="5" max="5" width="12.08203125" customWidth="1"/>
    <col min="6" max="7" width="12" customWidth="1"/>
    <col min="8" max="8" width="12.5" customWidth="1"/>
    <col min="10" max="10" width="12.33203125" customWidth="1"/>
    <col min="11" max="11" width="24.08203125" customWidth="1"/>
    <col min="12" max="13" width="15" bestFit="1" customWidth="1"/>
    <col min="14" max="15" width="16.5" bestFit="1" customWidth="1"/>
    <col min="39" max="39" width="14.08203125" customWidth="1"/>
    <col min="40" max="40" width="14" customWidth="1"/>
    <col min="41" max="41" width="14.33203125" customWidth="1"/>
    <col min="42" max="42" width="13.33203125" customWidth="1"/>
  </cols>
  <sheetData>
    <row r="1" spans="2:18" ht="34" thickBot="1" x14ac:dyDescent="0.8">
      <c r="B1" s="97" t="s">
        <v>98</v>
      </c>
      <c r="C1" s="66" t="s">
        <v>239</v>
      </c>
    </row>
    <row r="2" spans="2:18" ht="16" thickBot="1" x14ac:dyDescent="0.4">
      <c r="B2" t="s">
        <v>250</v>
      </c>
      <c r="K2" s="66" t="s">
        <v>81</v>
      </c>
      <c r="L2" s="80">
        <v>0.65</v>
      </c>
    </row>
    <row r="3" spans="2:18" x14ac:dyDescent="0.35">
      <c r="B3" s="79" t="s">
        <v>222</v>
      </c>
      <c r="K3" s="140"/>
      <c r="L3" s="182"/>
      <c r="M3" s="140"/>
    </row>
    <row r="4" spans="2:18" x14ac:dyDescent="0.35">
      <c r="B4" s="66" t="s">
        <v>101</v>
      </c>
      <c r="C4" s="7"/>
      <c r="D4" s="7"/>
      <c r="E4" s="7"/>
      <c r="F4" s="7"/>
      <c r="G4" s="7"/>
      <c r="H4" s="7"/>
      <c r="I4" s="7"/>
      <c r="J4" s="145"/>
      <c r="K4" s="98" t="s">
        <v>102</v>
      </c>
      <c r="L4" s="66" t="s">
        <v>241</v>
      </c>
    </row>
    <row r="5" spans="2:18" x14ac:dyDescent="0.35">
      <c r="B5" s="72" t="s">
        <v>57</v>
      </c>
      <c r="C5" s="72" t="s">
        <v>58</v>
      </c>
      <c r="D5" s="72" t="s">
        <v>59</v>
      </c>
      <c r="E5" s="72" t="s">
        <v>60</v>
      </c>
      <c r="F5" s="72" t="s">
        <v>61</v>
      </c>
      <c r="G5" s="72" t="s">
        <v>62</v>
      </c>
      <c r="H5" s="72" t="s">
        <v>63</v>
      </c>
      <c r="I5" s="72" t="s">
        <v>64</v>
      </c>
      <c r="J5" s="195"/>
      <c r="K5" s="72" t="s">
        <v>57</v>
      </c>
      <c r="L5" s="72" t="s">
        <v>58</v>
      </c>
      <c r="M5" s="72" t="s">
        <v>59</v>
      </c>
      <c r="N5" s="72" t="s">
        <v>60</v>
      </c>
      <c r="O5" s="72" t="s">
        <v>61</v>
      </c>
      <c r="P5" s="72" t="s">
        <v>62</v>
      </c>
      <c r="Q5" s="72" t="s">
        <v>63</v>
      </c>
      <c r="R5" s="72" t="s">
        <v>64</v>
      </c>
    </row>
    <row r="6" spans="2:18" x14ac:dyDescent="0.35">
      <c r="B6" s="30" t="s">
        <v>65</v>
      </c>
      <c r="C6" s="7">
        <v>43</v>
      </c>
      <c r="D6" s="7">
        <v>120</v>
      </c>
      <c r="E6" s="7"/>
      <c r="F6" s="7"/>
      <c r="G6" s="7"/>
      <c r="H6" s="73"/>
      <c r="I6" s="73"/>
      <c r="J6" s="196"/>
      <c r="K6" s="30" t="s">
        <v>65</v>
      </c>
      <c r="L6" s="84">
        <f>(C6*$L$2)</f>
        <v>27.95</v>
      </c>
      <c r="M6" s="84">
        <f>(D6*$L$2)</f>
        <v>78</v>
      </c>
      <c r="N6" s="84">
        <f t="shared" ref="N6:R21" si="0">(E6*$L$2)</f>
        <v>0</v>
      </c>
      <c r="O6" s="84">
        <f t="shared" si="0"/>
        <v>0</v>
      </c>
      <c r="P6" s="84">
        <f t="shared" si="0"/>
        <v>0</v>
      </c>
      <c r="Q6" s="84">
        <f t="shared" si="0"/>
        <v>0</v>
      </c>
      <c r="R6" s="84">
        <f t="shared" si="0"/>
        <v>0</v>
      </c>
    </row>
    <row r="7" spans="2:18" x14ac:dyDescent="0.35">
      <c r="B7" s="30" t="s">
        <v>66</v>
      </c>
      <c r="C7" s="7">
        <v>41</v>
      </c>
      <c r="D7" s="7">
        <v>153.9</v>
      </c>
      <c r="E7" s="7">
        <v>236.7</v>
      </c>
      <c r="F7" s="7"/>
      <c r="G7" s="7"/>
      <c r="H7" s="73"/>
      <c r="I7" s="73"/>
      <c r="J7" s="196"/>
      <c r="K7" s="30" t="s">
        <v>66</v>
      </c>
      <c r="L7" s="84">
        <f t="shared" ref="L7:M21" si="1">(C7*$L$2)</f>
        <v>26.650000000000002</v>
      </c>
      <c r="M7" s="84">
        <f t="shared" si="1"/>
        <v>100.03500000000001</v>
      </c>
      <c r="N7" s="84">
        <f t="shared" si="0"/>
        <v>153.85499999999999</v>
      </c>
      <c r="O7" s="84">
        <f t="shared" si="0"/>
        <v>0</v>
      </c>
      <c r="P7" s="84">
        <f t="shared" si="0"/>
        <v>0</v>
      </c>
      <c r="Q7" s="84">
        <f t="shared" si="0"/>
        <v>0</v>
      </c>
      <c r="R7" s="84">
        <f t="shared" si="0"/>
        <v>0</v>
      </c>
    </row>
    <row r="8" spans="2:18" x14ac:dyDescent="0.35">
      <c r="B8" s="74" t="s">
        <v>67</v>
      </c>
      <c r="C8" s="6"/>
      <c r="D8" s="6"/>
      <c r="E8" s="6"/>
      <c r="F8" s="6"/>
      <c r="G8" s="6"/>
      <c r="H8" s="75"/>
      <c r="I8" s="75"/>
      <c r="J8" s="101"/>
      <c r="K8" s="74" t="s">
        <v>67</v>
      </c>
      <c r="L8" s="84">
        <f t="shared" si="1"/>
        <v>0</v>
      </c>
      <c r="M8" s="84">
        <f t="shared" si="1"/>
        <v>0</v>
      </c>
      <c r="N8" s="84">
        <f t="shared" si="0"/>
        <v>0</v>
      </c>
      <c r="O8" s="84">
        <f t="shared" si="0"/>
        <v>0</v>
      </c>
      <c r="P8" s="84">
        <f t="shared" si="0"/>
        <v>0</v>
      </c>
      <c r="Q8" s="84">
        <f t="shared" si="0"/>
        <v>0</v>
      </c>
      <c r="R8" s="84">
        <f t="shared" si="0"/>
        <v>0</v>
      </c>
    </row>
    <row r="9" spans="2:18" x14ac:dyDescent="0.35">
      <c r="B9" s="76" t="s">
        <v>68</v>
      </c>
      <c r="C9" s="77"/>
      <c r="D9" s="77">
        <v>118</v>
      </c>
      <c r="E9" s="77">
        <v>374</v>
      </c>
      <c r="F9" s="77"/>
      <c r="G9" s="77"/>
      <c r="H9" s="78"/>
      <c r="I9" s="78"/>
      <c r="J9" s="101"/>
      <c r="K9" s="76" t="s">
        <v>68</v>
      </c>
      <c r="L9" s="161">
        <f t="shared" si="1"/>
        <v>0</v>
      </c>
      <c r="M9" s="161">
        <f t="shared" si="1"/>
        <v>76.7</v>
      </c>
      <c r="N9" s="161">
        <f t="shared" si="0"/>
        <v>243.1</v>
      </c>
      <c r="O9" s="161">
        <f t="shared" si="0"/>
        <v>0</v>
      </c>
      <c r="P9" s="161">
        <f t="shared" si="0"/>
        <v>0</v>
      </c>
      <c r="Q9" s="161">
        <f t="shared" si="0"/>
        <v>0</v>
      </c>
      <c r="R9" s="161">
        <f t="shared" si="0"/>
        <v>0</v>
      </c>
    </row>
    <row r="10" spans="2:18" x14ac:dyDescent="0.35">
      <c r="B10" s="30" t="s">
        <v>69</v>
      </c>
      <c r="C10" s="7">
        <v>57</v>
      </c>
      <c r="D10" s="7">
        <v>103.7</v>
      </c>
      <c r="E10" s="7"/>
      <c r="F10" s="7"/>
      <c r="G10" s="7"/>
      <c r="H10" s="73"/>
      <c r="I10" s="73"/>
      <c r="J10" s="145"/>
      <c r="K10" s="30" t="s">
        <v>69</v>
      </c>
      <c r="L10" s="84">
        <f t="shared" si="1"/>
        <v>37.050000000000004</v>
      </c>
      <c r="M10" s="84">
        <f t="shared" si="1"/>
        <v>67.405000000000001</v>
      </c>
      <c r="N10" s="84">
        <f t="shared" si="0"/>
        <v>0</v>
      </c>
      <c r="O10" s="84">
        <f t="shared" si="0"/>
        <v>0</v>
      </c>
      <c r="P10" s="84">
        <f t="shared" si="0"/>
        <v>0</v>
      </c>
      <c r="Q10" s="84">
        <f t="shared" si="0"/>
        <v>0</v>
      </c>
      <c r="R10" s="84">
        <f t="shared" si="0"/>
        <v>0</v>
      </c>
    </row>
    <row r="11" spans="2:18" x14ac:dyDescent="0.35">
      <c r="B11" s="30" t="s">
        <v>70</v>
      </c>
      <c r="C11" s="7"/>
      <c r="D11" s="7"/>
      <c r="E11" s="7">
        <v>589</v>
      </c>
      <c r="F11" s="7"/>
      <c r="G11" s="7"/>
      <c r="H11" s="73"/>
      <c r="I11" s="73"/>
      <c r="K11" s="30" t="s">
        <v>70</v>
      </c>
      <c r="L11" s="84">
        <f t="shared" si="1"/>
        <v>0</v>
      </c>
      <c r="M11" s="84">
        <f t="shared" si="1"/>
        <v>0</v>
      </c>
      <c r="N11" s="84">
        <f t="shared" si="0"/>
        <v>382.85</v>
      </c>
      <c r="O11" s="84">
        <f t="shared" si="0"/>
        <v>0</v>
      </c>
      <c r="P11" s="84">
        <f t="shared" si="0"/>
        <v>0</v>
      </c>
      <c r="Q11" s="84">
        <f t="shared" si="0"/>
        <v>0</v>
      </c>
      <c r="R11" s="84">
        <f t="shared" si="0"/>
        <v>0</v>
      </c>
    </row>
    <row r="12" spans="2:18" x14ac:dyDescent="0.35">
      <c r="B12" s="30" t="s">
        <v>71</v>
      </c>
      <c r="C12" s="7"/>
      <c r="D12" s="7"/>
      <c r="E12" s="7">
        <v>158.6</v>
      </c>
      <c r="F12" s="7"/>
      <c r="G12" s="7"/>
      <c r="H12" s="73"/>
      <c r="I12" s="73"/>
      <c r="K12" s="30" t="s">
        <v>71</v>
      </c>
      <c r="L12" s="84">
        <f t="shared" si="1"/>
        <v>0</v>
      </c>
      <c r="M12" s="84">
        <f t="shared" si="1"/>
        <v>0</v>
      </c>
      <c r="N12" s="84">
        <f t="shared" si="0"/>
        <v>103.09</v>
      </c>
      <c r="O12" s="84">
        <f t="shared" si="0"/>
        <v>0</v>
      </c>
      <c r="P12" s="84">
        <f t="shared" si="0"/>
        <v>0</v>
      </c>
      <c r="Q12" s="84">
        <f t="shared" si="0"/>
        <v>0</v>
      </c>
      <c r="R12" s="84">
        <f t="shared" si="0"/>
        <v>0</v>
      </c>
    </row>
    <row r="13" spans="2:18" x14ac:dyDescent="0.35">
      <c r="B13" s="30" t="s">
        <v>72</v>
      </c>
      <c r="C13" s="7">
        <v>53.3</v>
      </c>
      <c r="D13" s="7">
        <v>250.4</v>
      </c>
      <c r="E13" s="7"/>
      <c r="F13" s="7"/>
      <c r="G13" s="7"/>
      <c r="H13" s="73"/>
      <c r="I13" s="73"/>
      <c r="K13" s="30" t="s">
        <v>72</v>
      </c>
      <c r="L13" s="84">
        <f t="shared" si="1"/>
        <v>34.644999999999996</v>
      </c>
      <c r="M13" s="84">
        <f t="shared" si="1"/>
        <v>162.76000000000002</v>
      </c>
      <c r="N13" s="84">
        <f t="shared" si="0"/>
        <v>0</v>
      </c>
      <c r="O13" s="84">
        <f t="shared" si="0"/>
        <v>0</v>
      </c>
      <c r="P13" s="84">
        <f t="shared" si="0"/>
        <v>0</v>
      </c>
      <c r="Q13" s="84">
        <f t="shared" si="0"/>
        <v>0</v>
      </c>
      <c r="R13" s="84">
        <f t="shared" si="0"/>
        <v>0</v>
      </c>
    </row>
    <row r="14" spans="2:18" x14ac:dyDescent="0.35">
      <c r="B14" s="30" t="s">
        <v>73</v>
      </c>
      <c r="C14" s="7">
        <v>2.6</v>
      </c>
      <c r="D14" s="7">
        <v>163.80000000000001</v>
      </c>
      <c r="E14" s="7">
        <v>538</v>
      </c>
      <c r="F14" s="7"/>
      <c r="G14" s="7"/>
      <c r="H14" s="73"/>
      <c r="I14" s="73"/>
      <c r="K14" s="30" t="s">
        <v>73</v>
      </c>
      <c r="L14" s="84">
        <f t="shared" si="1"/>
        <v>1.6900000000000002</v>
      </c>
      <c r="M14" s="84">
        <f t="shared" si="1"/>
        <v>106.47000000000001</v>
      </c>
      <c r="N14" s="84">
        <f t="shared" si="0"/>
        <v>349.7</v>
      </c>
      <c r="O14" s="84">
        <f t="shared" si="0"/>
        <v>0</v>
      </c>
      <c r="P14" s="84">
        <f t="shared" si="0"/>
        <v>0</v>
      </c>
      <c r="Q14" s="84">
        <f t="shared" si="0"/>
        <v>0</v>
      </c>
      <c r="R14" s="84">
        <f t="shared" si="0"/>
        <v>0</v>
      </c>
    </row>
    <row r="15" spans="2:18" x14ac:dyDescent="0.35">
      <c r="B15" s="30" t="s">
        <v>74</v>
      </c>
      <c r="C15" s="7">
        <v>13</v>
      </c>
      <c r="D15" s="7">
        <v>72.8</v>
      </c>
      <c r="E15" s="7">
        <v>431.9</v>
      </c>
      <c r="F15" s="7"/>
      <c r="G15" s="7"/>
      <c r="H15" s="73"/>
      <c r="I15" s="73"/>
      <c r="K15" s="30" t="s">
        <v>74</v>
      </c>
      <c r="L15" s="84">
        <f t="shared" si="1"/>
        <v>8.4500000000000011</v>
      </c>
      <c r="M15" s="84">
        <f t="shared" si="1"/>
        <v>47.32</v>
      </c>
      <c r="N15" s="84">
        <f t="shared" si="0"/>
        <v>280.73500000000001</v>
      </c>
      <c r="O15" s="84">
        <f t="shared" si="0"/>
        <v>0</v>
      </c>
      <c r="P15" s="84">
        <f t="shared" si="0"/>
        <v>0</v>
      </c>
      <c r="Q15" s="84">
        <f t="shared" si="0"/>
        <v>0</v>
      </c>
      <c r="R15" s="84">
        <f t="shared" si="0"/>
        <v>0</v>
      </c>
    </row>
    <row r="16" spans="2:18" x14ac:dyDescent="0.35">
      <c r="B16" s="76" t="s">
        <v>75</v>
      </c>
      <c r="C16" s="77">
        <v>45.5</v>
      </c>
      <c r="D16" s="77">
        <v>122.2</v>
      </c>
      <c r="E16" s="77">
        <v>384</v>
      </c>
      <c r="F16" s="77">
        <v>895.7</v>
      </c>
      <c r="G16" s="77">
        <v>1879.5</v>
      </c>
      <c r="H16" s="78"/>
      <c r="I16" s="78"/>
      <c r="K16" s="76" t="s">
        <v>75</v>
      </c>
      <c r="L16" s="161">
        <f t="shared" si="1"/>
        <v>29.574999999999999</v>
      </c>
      <c r="M16" s="161">
        <f t="shared" si="1"/>
        <v>79.430000000000007</v>
      </c>
      <c r="N16" s="161">
        <f t="shared" si="0"/>
        <v>249.60000000000002</v>
      </c>
      <c r="O16" s="161">
        <f t="shared" si="0"/>
        <v>582.20500000000004</v>
      </c>
      <c r="P16" s="161">
        <f t="shared" si="0"/>
        <v>1221.675</v>
      </c>
      <c r="Q16" s="161">
        <f t="shared" si="0"/>
        <v>0</v>
      </c>
      <c r="R16" s="161">
        <f t="shared" si="0"/>
        <v>0</v>
      </c>
    </row>
    <row r="17" spans="2:18" x14ac:dyDescent="0.35">
      <c r="B17" s="30" t="s">
        <v>76</v>
      </c>
      <c r="C17" s="7"/>
      <c r="D17" s="7">
        <v>465.7</v>
      </c>
      <c r="E17" s="7"/>
      <c r="F17" s="7"/>
      <c r="G17" s="7"/>
      <c r="H17" s="73"/>
      <c r="I17" s="73"/>
      <c r="K17" s="30" t="s">
        <v>76</v>
      </c>
      <c r="L17" s="84">
        <f t="shared" si="1"/>
        <v>0</v>
      </c>
      <c r="M17" s="84">
        <f t="shared" si="1"/>
        <v>302.70499999999998</v>
      </c>
      <c r="N17" s="84">
        <f t="shared" si="0"/>
        <v>0</v>
      </c>
      <c r="O17" s="84">
        <f t="shared" si="0"/>
        <v>0</v>
      </c>
      <c r="P17" s="84">
        <f t="shared" si="0"/>
        <v>0</v>
      </c>
      <c r="Q17" s="84">
        <f t="shared" si="0"/>
        <v>0</v>
      </c>
      <c r="R17" s="84">
        <f t="shared" si="0"/>
        <v>0</v>
      </c>
    </row>
    <row r="18" spans="2:18" x14ac:dyDescent="0.35">
      <c r="B18" s="30" t="s">
        <v>77</v>
      </c>
      <c r="C18" s="7"/>
      <c r="D18" s="7"/>
      <c r="E18" s="7"/>
      <c r="F18" s="7"/>
      <c r="G18" s="7"/>
      <c r="H18" s="73"/>
      <c r="I18" s="73"/>
      <c r="K18" s="30" t="s">
        <v>77</v>
      </c>
      <c r="L18" s="84">
        <f t="shared" si="1"/>
        <v>0</v>
      </c>
      <c r="M18" s="84">
        <f t="shared" si="1"/>
        <v>0</v>
      </c>
      <c r="N18" s="84">
        <f t="shared" si="0"/>
        <v>0</v>
      </c>
      <c r="O18" s="84">
        <f t="shared" si="0"/>
        <v>0</v>
      </c>
      <c r="P18" s="84">
        <f t="shared" si="0"/>
        <v>0</v>
      </c>
      <c r="Q18" s="84">
        <f t="shared" si="0"/>
        <v>0</v>
      </c>
      <c r="R18" s="84">
        <f t="shared" si="0"/>
        <v>0</v>
      </c>
    </row>
    <row r="19" spans="2:18" x14ac:dyDescent="0.35">
      <c r="B19" s="30" t="s">
        <v>78</v>
      </c>
      <c r="C19" s="7">
        <v>44.7</v>
      </c>
      <c r="D19" s="7">
        <v>419.5</v>
      </c>
      <c r="E19" s="7"/>
      <c r="F19" s="7"/>
      <c r="G19" s="7"/>
      <c r="H19" s="73"/>
      <c r="I19" s="73"/>
      <c r="K19" s="30" t="s">
        <v>78</v>
      </c>
      <c r="L19" s="158">
        <f t="shared" si="1"/>
        <v>29.055000000000003</v>
      </c>
      <c r="M19" s="158">
        <f t="shared" si="1"/>
        <v>272.67500000000001</v>
      </c>
      <c r="N19" s="158">
        <f t="shared" si="0"/>
        <v>0</v>
      </c>
      <c r="O19" s="158">
        <f t="shared" si="0"/>
        <v>0</v>
      </c>
      <c r="P19" s="158">
        <f t="shared" si="0"/>
        <v>0</v>
      </c>
      <c r="Q19" s="158">
        <f t="shared" si="0"/>
        <v>0</v>
      </c>
      <c r="R19" s="158">
        <f t="shared" si="0"/>
        <v>0</v>
      </c>
    </row>
    <row r="20" spans="2:18" x14ac:dyDescent="0.35">
      <c r="B20" s="30" t="s">
        <v>79</v>
      </c>
      <c r="C20" s="7">
        <v>80.599999999999994</v>
      </c>
      <c r="D20" s="7"/>
      <c r="E20" s="7"/>
      <c r="F20" s="7"/>
      <c r="G20" s="7"/>
      <c r="H20" s="73"/>
      <c r="I20" s="73"/>
      <c r="K20" s="30" t="s">
        <v>79</v>
      </c>
      <c r="L20" s="158">
        <f t="shared" si="1"/>
        <v>52.39</v>
      </c>
      <c r="M20" s="158">
        <f t="shared" si="1"/>
        <v>0</v>
      </c>
      <c r="N20" s="158">
        <f t="shared" si="0"/>
        <v>0</v>
      </c>
      <c r="O20" s="158">
        <f t="shared" si="0"/>
        <v>0</v>
      </c>
      <c r="P20" s="158">
        <f t="shared" si="0"/>
        <v>0</v>
      </c>
      <c r="Q20" s="158">
        <f t="shared" si="0"/>
        <v>0</v>
      </c>
      <c r="R20" s="158">
        <f t="shared" si="0"/>
        <v>0</v>
      </c>
    </row>
    <row r="21" spans="2:18" x14ac:dyDescent="0.35">
      <c r="B21" s="76" t="s">
        <v>80</v>
      </c>
      <c r="C21" s="78"/>
      <c r="D21" s="78"/>
      <c r="E21" s="78"/>
      <c r="F21" s="78"/>
      <c r="G21" s="78"/>
      <c r="H21" s="78"/>
      <c r="I21" s="78"/>
      <c r="K21" s="76" t="s">
        <v>80</v>
      </c>
      <c r="L21" s="161">
        <f t="shared" si="1"/>
        <v>0</v>
      </c>
      <c r="M21" s="161">
        <f t="shared" si="1"/>
        <v>0</v>
      </c>
      <c r="N21" s="161">
        <f t="shared" si="0"/>
        <v>0</v>
      </c>
      <c r="O21" s="161">
        <f t="shared" si="0"/>
        <v>0</v>
      </c>
      <c r="P21" s="161">
        <f t="shared" si="0"/>
        <v>0</v>
      </c>
      <c r="Q21" s="161">
        <f t="shared" si="0"/>
        <v>0</v>
      </c>
      <c r="R21" s="161">
        <f t="shared" si="0"/>
        <v>0</v>
      </c>
    </row>
    <row r="23" spans="2:18" ht="16" thickBot="1" x14ac:dyDescent="0.4"/>
    <row r="24" spans="2:18" ht="16" thickBot="1" x14ac:dyDescent="0.4">
      <c r="B24" s="66" t="s">
        <v>82</v>
      </c>
      <c r="C24" s="80">
        <v>0.25</v>
      </c>
    </row>
    <row r="25" spans="2:18" x14ac:dyDescent="0.35">
      <c r="B25" t="s">
        <v>249</v>
      </c>
    </row>
    <row r="26" spans="2:18" x14ac:dyDescent="0.35">
      <c r="B26" s="98" t="s">
        <v>251</v>
      </c>
      <c r="C26" s="66" t="s">
        <v>242</v>
      </c>
    </row>
    <row r="27" spans="2:18" x14ac:dyDescent="0.35">
      <c r="B27" s="72" t="s">
        <v>57</v>
      </c>
      <c r="C27" s="72" t="s">
        <v>58</v>
      </c>
      <c r="D27" s="72" t="s">
        <v>59</v>
      </c>
      <c r="E27" s="72" t="s">
        <v>60</v>
      </c>
      <c r="F27" s="72" t="s">
        <v>61</v>
      </c>
      <c r="G27" s="72" t="s">
        <v>62</v>
      </c>
      <c r="H27" s="72" t="s">
        <v>63</v>
      </c>
      <c r="I27" s="72" t="s">
        <v>64</v>
      </c>
      <c r="K27" s="67" t="s">
        <v>10</v>
      </c>
      <c r="L27" s="66" t="s">
        <v>97</v>
      </c>
    </row>
    <row r="28" spans="2:18" x14ac:dyDescent="0.35">
      <c r="B28" s="30" t="s">
        <v>65</v>
      </c>
      <c r="C28" s="82">
        <f>L6*(1-$C$24)</f>
        <v>20.962499999999999</v>
      </c>
      <c r="D28" s="82">
        <f>M6*(1-$C$24)</f>
        <v>58.5</v>
      </c>
      <c r="E28" s="84">
        <f t="shared" ref="E28:I43" si="2">N6*(1-$C$24)</f>
        <v>0</v>
      </c>
      <c r="F28" s="84">
        <f t="shared" si="2"/>
        <v>0</v>
      </c>
      <c r="G28" s="84">
        <f t="shared" si="2"/>
        <v>0</v>
      </c>
      <c r="H28" s="84">
        <f t="shared" si="2"/>
        <v>0</v>
      </c>
      <c r="I28" s="84">
        <f t="shared" si="2"/>
        <v>0</v>
      </c>
      <c r="K28" s="68" t="s">
        <v>16</v>
      </c>
    </row>
    <row r="29" spans="2:18" x14ac:dyDescent="0.35">
      <c r="B29" s="30" t="s">
        <v>66</v>
      </c>
      <c r="C29" s="82">
        <f t="shared" ref="C29:D43" si="3">L7*(1-$C$24)</f>
        <v>19.987500000000001</v>
      </c>
      <c r="D29" s="82">
        <f t="shared" si="3"/>
        <v>75.026250000000005</v>
      </c>
      <c r="E29" s="85">
        <f t="shared" si="2"/>
        <v>115.39124999999999</v>
      </c>
      <c r="F29" s="84">
        <f t="shared" si="2"/>
        <v>0</v>
      </c>
      <c r="G29" s="84">
        <f t="shared" si="2"/>
        <v>0</v>
      </c>
      <c r="H29" s="84">
        <f t="shared" si="2"/>
        <v>0</v>
      </c>
      <c r="I29" s="84">
        <f t="shared" si="2"/>
        <v>0</v>
      </c>
      <c r="K29" s="69" t="s">
        <v>20</v>
      </c>
    </row>
    <row r="30" spans="2:18" x14ac:dyDescent="0.35">
      <c r="B30" s="74" t="s">
        <v>67</v>
      </c>
      <c r="C30" s="84">
        <f t="shared" si="3"/>
        <v>0</v>
      </c>
      <c r="D30" s="84">
        <f t="shared" si="3"/>
        <v>0</v>
      </c>
      <c r="E30" s="84">
        <f t="shared" si="2"/>
        <v>0</v>
      </c>
      <c r="F30" s="84">
        <f t="shared" si="2"/>
        <v>0</v>
      </c>
      <c r="G30" s="84">
        <f t="shared" si="2"/>
        <v>0</v>
      </c>
      <c r="H30" s="84">
        <f t="shared" si="2"/>
        <v>0</v>
      </c>
      <c r="I30" s="84">
        <f t="shared" si="2"/>
        <v>0</v>
      </c>
      <c r="K30" s="70" t="s">
        <v>24</v>
      </c>
    </row>
    <row r="31" spans="2:18" x14ac:dyDescent="0.35">
      <c r="B31" s="76" t="s">
        <v>68</v>
      </c>
      <c r="C31" s="161">
        <f t="shared" si="3"/>
        <v>0</v>
      </c>
      <c r="D31" s="83">
        <f t="shared" si="3"/>
        <v>57.525000000000006</v>
      </c>
      <c r="E31" s="86">
        <f t="shared" si="2"/>
        <v>182.32499999999999</v>
      </c>
      <c r="F31" s="161">
        <f t="shared" si="2"/>
        <v>0</v>
      </c>
      <c r="G31" s="161">
        <f t="shared" si="2"/>
        <v>0</v>
      </c>
      <c r="H31" s="161">
        <f t="shared" si="2"/>
        <v>0</v>
      </c>
      <c r="I31" s="161">
        <f t="shared" si="2"/>
        <v>0</v>
      </c>
      <c r="K31" s="71" t="s">
        <v>28</v>
      </c>
    </row>
    <row r="32" spans="2:18" x14ac:dyDescent="0.35">
      <c r="B32" s="30" t="s">
        <v>69</v>
      </c>
      <c r="C32" s="82">
        <f t="shared" si="3"/>
        <v>27.787500000000001</v>
      </c>
      <c r="D32" s="82">
        <f t="shared" si="3"/>
        <v>50.553750000000001</v>
      </c>
      <c r="E32" s="84">
        <f t="shared" si="2"/>
        <v>0</v>
      </c>
      <c r="F32" s="84">
        <f t="shared" si="2"/>
        <v>0</v>
      </c>
      <c r="G32" s="84">
        <f t="shared" si="2"/>
        <v>0</v>
      </c>
      <c r="H32" s="84">
        <f t="shared" si="2"/>
        <v>0</v>
      </c>
      <c r="I32" s="84">
        <f t="shared" si="2"/>
        <v>0</v>
      </c>
    </row>
    <row r="33" spans="2:9" x14ac:dyDescent="0.35">
      <c r="B33" s="30" t="s">
        <v>70</v>
      </c>
      <c r="C33" s="84">
        <f t="shared" si="3"/>
        <v>0</v>
      </c>
      <c r="D33" s="84">
        <f t="shared" si="3"/>
        <v>0</v>
      </c>
      <c r="E33" s="85">
        <f t="shared" si="2"/>
        <v>287.13750000000005</v>
      </c>
      <c r="F33" s="84">
        <f t="shared" si="2"/>
        <v>0</v>
      </c>
      <c r="G33" s="84">
        <f t="shared" si="2"/>
        <v>0</v>
      </c>
      <c r="H33" s="84">
        <f t="shared" si="2"/>
        <v>0</v>
      </c>
      <c r="I33" s="84">
        <f t="shared" si="2"/>
        <v>0</v>
      </c>
    </row>
    <row r="34" spans="2:9" x14ac:dyDescent="0.35">
      <c r="B34" s="30" t="s">
        <v>71</v>
      </c>
      <c r="C34" s="84">
        <f t="shared" si="3"/>
        <v>0</v>
      </c>
      <c r="D34" s="84">
        <f t="shared" si="3"/>
        <v>0</v>
      </c>
      <c r="E34" s="82">
        <f t="shared" si="2"/>
        <v>77.317499999999995</v>
      </c>
      <c r="F34" s="84">
        <f t="shared" si="2"/>
        <v>0</v>
      </c>
      <c r="G34" s="84">
        <f t="shared" si="2"/>
        <v>0</v>
      </c>
      <c r="H34" s="84">
        <f t="shared" si="2"/>
        <v>0</v>
      </c>
      <c r="I34" s="84">
        <f t="shared" si="2"/>
        <v>0</v>
      </c>
    </row>
    <row r="35" spans="2:9" x14ac:dyDescent="0.35">
      <c r="B35" s="30" t="s">
        <v>72</v>
      </c>
      <c r="C35" s="82">
        <f t="shared" si="3"/>
        <v>25.983749999999997</v>
      </c>
      <c r="D35" s="85">
        <f t="shared" si="3"/>
        <v>122.07000000000002</v>
      </c>
      <c r="E35" s="84">
        <f t="shared" si="2"/>
        <v>0</v>
      </c>
      <c r="F35" s="84">
        <f t="shared" si="2"/>
        <v>0</v>
      </c>
      <c r="G35" s="84">
        <f t="shared" si="2"/>
        <v>0</v>
      </c>
      <c r="H35" s="84">
        <f t="shared" si="2"/>
        <v>0</v>
      </c>
      <c r="I35" s="84">
        <f t="shared" si="2"/>
        <v>0</v>
      </c>
    </row>
    <row r="36" spans="2:9" x14ac:dyDescent="0.35">
      <c r="B36" s="30" t="s">
        <v>73</v>
      </c>
      <c r="C36" s="84">
        <f t="shared" si="3"/>
        <v>1.2675000000000001</v>
      </c>
      <c r="D36" s="82">
        <f t="shared" si="3"/>
        <v>79.852500000000006</v>
      </c>
      <c r="E36" s="85">
        <f t="shared" si="2"/>
        <v>262.27499999999998</v>
      </c>
      <c r="F36" s="84">
        <f t="shared" si="2"/>
        <v>0</v>
      </c>
      <c r="G36" s="84">
        <f t="shared" si="2"/>
        <v>0</v>
      </c>
      <c r="H36" s="84">
        <f t="shared" si="2"/>
        <v>0</v>
      </c>
      <c r="I36" s="84">
        <f t="shared" si="2"/>
        <v>0</v>
      </c>
    </row>
    <row r="37" spans="2:9" x14ac:dyDescent="0.35">
      <c r="B37" s="30" t="s">
        <v>74</v>
      </c>
      <c r="C37" s="84">
        <f t="shared" si="3"/>
        <v>6.3375000000000004</v>
      </c>
      <c r="D37" s="82">
        <f t="shared" si="3"/>
        <v>35.49</v>
      </c>
      <c r="E37" s="85">
        <f t="shared" si="2"/>
        <v>210.55125000000001</v>
      </c>
      <c r="F37" s="84">
        <f t="shared" si="2"/>
        <v>0</v>
      </c>
      <c r="G37" s="84">
        <f t="shared" si="2"/>
        <v>0</v>
      </c>
      <c r="H37" s="84">
        <f t="shared" si="2"/>
        <v>0</v>
      </c>
      <c r="I37" s="84">
        <f t="shared" si="2"/>
        <v>0</v>
      </c>
    </row>
    <row r="38" spans="2:9" x14ac:dyDescent="0.35">
      <c r="B38" s="76" t="s">
        <v>75</v>
      </c>
      <c r="C38" s="83">
        <f t="shared" si="3"/>
        <v>22.181249999999999</v>
      </c>
      <c r="D38" s="83">
        <f t="shared" si="3"/>
        <v>59.572500000000005</v>
      </c>
      <c r="E38" s="86">
        <f t="shared" si="2"/>
        <v>187.20000000000002</v>
      </c>
      <c r="F38" s="86">
        <f t="shared" si="2"/>
        <v>436.65375000000006</v>
      </c>
      <c r="G38" s="87">
        <f t="shared" si="2"/>
        <v>916.25624999999991</v>
      </c>
      <c r="H38" s="161">
        <f t="shared" si="2"/>
        <v>0</v>
      </c>
      <c r="I38" s="161">
        <f t="shared" si="2"/>
        <v>0</v>
      </c>
    </row>
    <row r="39" spans="2:9" x14ac:dyDescent="0.35">
      <c r="B39" s="30" t="s">
        <v>76</v>
      </c>
      <c r="C39" s="84">
        <f t="shared" si="3"/>
        <v>0</v>
      </c>
      <c r="D39" s="85">
        <f t="shared" si="3"/>
        <v>227.02875</v>
      </c>
      <c r="E39" s="84">
        <f t="shared" si="2"/>
        <v>0</v>
      </c>
      <c r="F39" s="84">
        <f t="shared" si="2"/>
        <v>0</v>
      </c>
      <c r="G39" s="84">
        <f t="shared" si="2"/>
        <v>0</v>
      </c>
      <c r="H39" s="84">
        <f t="shared" si="2"/>
        <v>0</v>
      </c>
      <c r="I39" s="84">
        <f t="shared" si="2"/>
        <v>0</v>
      </c>
    </row>
    <row r="40" spans="2:9" x14ac:dyDescent="0.35">
      <c r="B40" s="30" t="s">
        <v>77</v>
      </c>
      <c r="C40" s="84">
        <f t="shared" si="3"/>
        <v>0</v>
      </c>
      <c r="D40" s="84">
        <f t="shared" si="3"/>
        <v>0</v>
      </c>
      <c r="E40" s="84">
        <f t="shared" si="2"/>
        <v>0</v>
      </c>
      <c r="F40" s="84">
        <f t="shared" si="2"/>
        <v>0</v>
      </c>
      <c r="G40" s="84">
        <f t="shared" si="2"/>
        <v>0</v>
      </c>
      <c r="H40" s="84">
        <f t="shared" si="2"/>
        <v>0</v>
      </c>
      <c r="I40" s="84">
        <f t="shared" si="2"/>
        <v>0</v>
      </c>
    </row>
    <row r="41" spans="2:9" x14ac:dyDescent="0.35">
      <c r="B41" s="30" t="s">
        <v>78</v>
      </c>
      <c r="C41" s="82">
        <f t="shared" si="3"/>
        <v>21.791250000000002</v>
      </c>
      <c r="D41" s="85">
        <f t="shared" si="3"/>
        <v>204.50625000000002</v>
      </c>
      <c r="E41" s="84">
        <f t="shared" si="2"/>
        <v>0</v>
      </c>
      <c r="F41" s="84">
        <f t="shared" si="2"/>
        <v>0</v>
      </c>
      <c r="G41" s="84">
        <f t="shared" si="2"/>
        <v>0</v>
      </c>
      <c r="H41" s="84">
        <f t="shared" si="2"/>
        <v>0</v>
      </c>
      <c r="I41" s="84">
        <f t="shared" si="2"/>
        <v>0</v>
      </c>
    </row>
    <row r="42" spans="2:9" x14ac:dyDescent="0.35">
      <c r="B42" s="30" t="s">
        <v>79</v>
      </c>
      <c r="C42" s="82">
        <f t="shared" si="3"/>
        <v>39.292500000000004</v>
      </c>
      <c r="D42" s="84">
        <f t="shared" si="3"/>
        <v>0</v>
      </c>
      <c r="E42" s="84">
        <f t="shared" si="2"/>
        <v>0</v>
      </c>
      <c r="F42" s="84">
        <f t="shared" si="2"/>
        <v>0</v>
      </c>
      <c r="G42" s="84">
        <f t="shared" si="2"/>
        <v>0</v>
      </c>
      <c r="H42" s="84">
        <f t="shared" si="2"/>
        <v>0</v>
      </c>
      <c r="I42" s="84">
        <f t="shared" si="2"/>
        <v>0</v>
      </c>
    </row>
    <row r="43" spans="2:9" x14ac:dyDescent="0.35">
      <c r="B43" s="76" t="s">
        <v>80</v>
      </c>
      <c r="C43" s="161">
        <f t="shared" si="3"/>
        <v>0</v>
      </c>
      <c r="D43" s="161">
        <f t="shared" si="3"/>
        <v>0</v>
      </c>
      <c r="E43" s="161">
        <f t="shared" si="2"/>
        <v>0</v>
      </c>
      <c r="F43" s="161">
        <f t="shared" si="2"/>
        <v>0</v>
      </c>
      <c r="G43" s="161">
        <f t="shared" si="2"/>
        <v>0</v>
      </c>
      <c r="H43" s="161">
        <f t="shared" si="2"/>
        <v>0</v>
      </c>
      <c r="I43" s="161">
        <f t="shared" si="2"/>
        <v>0</v>
      </c>
    </row>
    <row r="45" spans="2:9" ht="33.5" x14ac:dyDescent="0.75">
      <c r="B45" s="97" t="s">
        <v>99</v>
      </c>
      <c r="C45" s="66" t="s">
        <v>96</v>
      </c>
    </row>
    <row r="46" spans="2:9" x14ac:dyDescent="0.35">
      <c r="C46" t="s">
        <v>257</v>
      </c>
    </row>
    <row r="47" spans="2:9" x14ac:dyDescent="0.35">
      <c r="B47" s="167" t="s">
        <v>252</v>
      </c>
      <c r="C47" s="163"/>
      <c r="D47" s="162"/>
      <c r="E47" s="162"/>
      <c r="F47" s="162"/>
      <c r="G47" s="162"/>
      <c r="H47" s="162"/>
    </row>
    <row r="48" spans="2:9" ht="16" thickBot="1" x14ac:dyDescent="0.4">
      <c r="B48" s="162"/>
      <c r="C48" s="163" t="s">
        <v>231</v>
      </c>
      <c r="D48" s="162"/>
      <c r="E48" s="162"/>
      <c r="F48" s="162"/>
      <c r="G48" s="162"/>
      <c r="H48" s="162"/>
    </row>
    <row r="49" spans="2:11" ht="16" thickBot="1" x14ac:dyDescent="0.4">
      <c r="B49" s="168"/>
      <c r="C49" s="169" t="s">
        <v>84</v>
      </c>
      <c r="D49" s="169" t="s">
        <v>85</v>
      </c>
      <c r="E49" s="169" t="s">
        <v>86</v>
      </c>
      <c r="F49" s="169" t="s">
        <v>87</v>
      </c>
      <c r="G49" s="169" t="s">
        <v>88</v>
      </c>
      <c r="H49" s="170" t="s">
        <v>89</v>
      </c>
      <c r="K49" s="166" t="s">
        <v>223</v>
      </c>
    </row>
    <row r="50" spans="2:11" ht="16" thickBot="1" x14ac:dyDescent="0.4">
      <c r="B50" s="165" t="s">
        <v>69</v>
      </c>
      <c r="C50" s="207"/>
      <c r="D50" s="209">
        <v>8.7400000000000005E-2</v>
      </c>
      <c r="E50" s="209">
        <v>4.1200000000000001E-2</v>
      </c>
      <c r="F50" s="207"/>
      <c r="G50" s="207"/>
      <c r="H50" s="210">
        <v>0.12870000000000001</v>
      </c>
      <c r="K50" s="171">
        <v>0.03</v>
      </c>
    </row>
    <row r="51" spans="2:11" x14ac:dyDescent="0.35">
      <c r="B51" s="165" t="s">
        <v>90</v>
      </c>
      <c r="C51" s="207"/>
      <c r="D51" s="207"/>
      <c r="E51" s="207"/>
      <c r="F51" s="209">
        <v>4.0000000000000002E-4</v>
      </c>
      <c r="G51" s="207"/>
      <c r="H51" s="210">
        <v>4.0000000000000002E-4</v>
      </c>
    </row>
    <row r="52" spans="2:11" x14ac:dyDescent="0.35">
      <c r="B52" s="165" t="s">
        <v>91</v>
      </c>
      <c r="C52" s="207"/>
      <c r="D52" s="209">
        <v>6.6E-3</v>
      </c>
      <c r="E52" s="207"/>
      <c r="F52" s="209">
        <v>6.1000000000000004E-3</v>
      </c>
      <c r="G52" s="207"/>
      <c r="H52" s="210">
        <v>1.2699999999999999E-2</v>
      </c>
    </row>
    <row r="53" spans="2:11" x14ac:dyDescent="0.35">
      <c r="B53" s="165" t="s">
        <v>73</v>
      </c>
      <c r="C53" s="209">
        <v>3.3E-3</v>
      </c>
      <c r="D53" s="209">
        <v>-1E-4</v>
      </c>
      <c r="E53" s="209">
        <v>8.0000000000000004E-4</v>
      </c>
      <c r="F53" s="209">
        <v>1.1999999999999999E-3</v>
      </c>
      <c r="G53" s="207"/>
      <c r="H53" s="210">
        <v>5.1999999999999998E-3</v>
      </c>
    </row>
    <row r="54" spans="2:11" x14ac:dyDescent="0.35">
      <c r="B54" s="165" t="s">
        <v>65</v>
      </c>
      <c r="C54" s="207"/>
      <c r="D54" s="209">
        <v>1.6999999999999999E-3</v>
      </c>
      <c r="E54" s="209">
        <v>2.3E-3</v>
      </c>
      <c r="F54" s="207"/>
      <c r="G54" s="207"/>
      <c r="H54" s="210">
        <v>4.0000000000000001E-3</v>
      </c>
    </row>
    <row r="55" spans="2:11" x14ac:dyDescent="0.35">
      <c r="B55" s="165" t="s">
        <v>92</v>
      </c>
      <c r="C55" s="207"/>
      <c r="D55" s="207"/>
      <c r="E55" s="209">
        <v>4.0000000000000002E-4</v>
      </c>
      <c r="F55" s="207"/>
      <c r="G55" s="207"/>
      <c r="H55" s="210">
        <v>4.0000000000000002E-4</v>
      </c>
    </row>
    <row r="56" spans="2:11" x14ac:dyDescent="0.35">
      <c r="B56" s="165" t="s">
        <v>93</v>
      </c>
      <c r="C56" s="207"/>
      <c r="D56" s="207"/>
      <c r="E56" s="207"/>
      <c r="F56" s="209">
        <v>5.3E-3</v>
      </c>
      <c r="G56" s="207"/>
      <c r="H56" s="210">
        <v>5.3E-3</v>
      </c>
    </row>
    <row r="57" spans="2:11" x14ac:dyDescent="0.35">
      <c r="B57" s="165" t="s">
        <v>72</v>
      </c>
      <c r="C57" s="207"/>
      <c r="D57" s="207"/>
      <c r="E57" s="209">
        <v>1.41E-2</v>
      </c>
      <c r="F57" s="207"/>
      <c r="G57" s="207"/>
      <c r="H57" s="210">
        <v>1.41E-2</v>
      </c>
    </row>
    <row r="58" spans="2:11" x14ac:dyDescent="0.35">
      <c r="B58" s="165" t="s">
        <v>94</v>
      </c>
      <c r="C58" s="207"/>
      <c r="D58" s="209">
        <v>1.1000000000000001E-3</v>
      </c>
      <c r="E58" s="209">
        <v>6.4999999999999997E-3</v>
      </c>
      <c r="F58" s="209">
        <v>5.7000000000000002E-3</v>
      </c>
      <c r="G58" s="207"/>
      <c r="H58" s="210">
        <v>1.3299999999999999E-2</v>
      </c>
    </row>
    <row r="59" spans="2:11" x14ac:dyDescent="0.35">
      <c r="B59" s="165" t="s">
        <v>79</v>
      </c>
      <c r="C59" s="209">
        <v>3.1399999999999997E-2</v>
      </c>
      <c r="D59" s="209">
        <v>2.4E-2</v>
      </c>
      <c r="E59" s="207"/>
      <c r="F59" s="207"/>
      <c r="G59" s="207"/>
      <c r="H59" s="210">
        <v>5.5399999999999998E-2</v>
      </c>
    </row>
    <row r="60" spans="2:11" x14ac:dyDescent="0.35">
      <c r="B60" s="165" t="s">
        <v>75</v>
      </c>
      <c r="C60" s="207"/>
      <c r="D60" s="207"/>
      <c r="E60" s="209">
        <v>1.1000000000000001E-3</v>
      </c>
      <c r="F60" s="207"/>
      <c r="G60" s="209">
        <v>6.9999999999999999E-4</v>
      </c>
      <c r="H60" s="210">
        <v>1.8E-3</v>
      </c>
    </row>
    <row r="61" spans="2:11" x14ac:dyDescent="0.35">
      <c r="B61" s="165" t="s">
        <v>68</v>
      </c>
      <c r="C61" s="207"/>
      <c r="D61" s="207"/>
      <c r="E61" s="207"/>
      <c r="F61" s="209">
        <v>1.6999999999999999E-3</v>
      </c>
      <c r="G61" s="207"/>
      <c r="H61" s="210">
        <v>1.6999999999999999E-3</v>
      </c>
    </row>
    <row r="62" spans="2:11" x14ac:dyDescent="0.35">
      <c r="B62" s="165" t="s">
        <v>78</v>
      </c>
      <c r="C62" s="209">
        <v>1.6999999999999999E-3</v>
      </c>
      <c r="D62" s="209">
        <v>2.5999999999999999E-2</v>
      </c>
      <c r="E62" s="209">
        <v>4.4999999999999997E-3</v>
      </c>
      <c r="F62" s="209">
        <v>1.1999999999999999E-3</v>
      </c>
      <c r="G62" s="207"/>
      <c r="H62" s="210">
        <v>3.3399999999999999E-2</v>
      </c>
    </row>
    <row r="63" spans="2:11" ht="16" thickBot="1" x14ac:dyDescent="0.4">
      <c r="B63" s="165" t="s">
        <v>80</v>
      </c>
      <c r="C63" s="209">
        <v>4.0000000000000002E-4</v>
      </c>
      <c r="D63" s="207"/>
      <c r="E63" s="207"/>
      <c r="F63" s="207"/>
      <c r="G63" s="207"/>
      <c r="H63" s="210">
        <v>4.0000000000000002E-4</v>
      </c>
    </row>
    <row r="64" spans="2:11" ht="16" thickBot="1" x14ac:dyDescent="0.4">
      <c r="B64" s="164" t="s">
        <v>89</v>
      </c>
      <c r="C64" s="211">
        <v>3.6799999999999999E-2</v>
      </c>
      <c r="D64" s="211">
        <v>0.1467</v>
      </c>
      <c r="E64" s="211">
        <v>7.0900000000000005E-2</v>
      </c>
      <c r="F64" s="211">
        <v>2.1499999999999998E-2</v>
      </c>
      <c r="G64" s="211">
        <v>6.9999999999999999E-4</v>
      </c>
      <c r="H64" s="212">
        <v>0.27679999999999999</v>
      </c>
    </row>
    <row r="67" spans="2:17" x14ac:dyDescent="0.35">
      <c r="K67" s="81"/>
    </row>
    <row r="68" spans="2:17" x14ac:dyDescent="0.35">
      <c r="B68" s="66"/>
    </row>
    <row r="69" spans="2:17" x14ac:dyDescent="0.35">
      <c r="B69" s="192" t="s">
        <v>132</v>
      </c>
      <c r="C69" s="162"/>
      <c r="D69" s="88"/>
      <c r="E69" s="88"/>
      <c r="F69" s="88"/>
      <c r="G69" s="88"/>
      <c r="H69" s="88"/>
      <c r="J69" s="159"/>
      <c r="K69" s="159"/>
      <c r="L69" s="159"/>
      <c r="M69" s="159"/>
      <c r="N69" s="159"/>
      <c r="O69" s="159"/>
      <c r="P69" s="159"/>
      <c r="Q69" s="159"/>
    </row>
    <row r="70" spans="2:17" ht="16" thickBot="1" x14ac:dyDescent="0.4">
      <c r="B70" s="88"/>
      <c r="C70" s="89" t="s">
        <v>96</v>
      </c>
      <c r="D70" s="88"/>
      <c r="E70" s="88"/>
      <c r="F70" s="88"/>
      <c r="G70" s="88"/>
      <c r="H70" s="88"/>
      <c r="J70" s="160"/>
      <c r="K70" s="158"/>
      <c r="L70" s="158"/>
      <c r="M70" s="158"/>
      <c r="N70" s="158"/>
      <c r="O70" s="158"/>
      <c r="P70" s="158"/>
      <c r="Q70" s="158"/>
    </row>
    <row r="71" spans="2:17" ht="16" thickBot="1" x14ac:dyDescent="0.4">
      <c r="B71" s="91"/>
      <c r="C71" s="92" t="s">
        <v>84</v>
      </c>
      <c r="D71" s="92" t="s">
        <v>85</v>
      </c>
      <c r="E71" s="92" t="s">
        <v>86</v>
      </c>
      <c r="F71" s="92" t="s">
        <v>87</v>
      </c>
      <c r="G71" s="93" t="s">
        <v>88</v>
      </c>
      <c r="H71" s="94" t="s">
        <v>89</v>
      </c>
      <c r="J71" s="160"/>
      <c r="K71" s="158"/>
      <c r="L71" s="158"/>
      <c r="M71" s="158"/>
      <c r="N71" s="158"/>
      <c r="O71" s="158"/>
      <c r="P71" s="158"/>
      <c r="Q71" s="158"/>
    </row>
    <row r="72" spans="2:17" x14ac:dyDescent="0.35">
      <c r="B72" s="95" t="s">
        <v>69</v>
      </c>
      <c r="C72" s="199"/>
      <c r="D72" s="200">
        <f>D50*$K$50</f>
        <v>2.6220000000000002E-3</v>
      </c>
      <c r="E72" s="200">
        <f>E50*$K$50</f>
        <v>1.2359999999999999E-3</v>
      </c>
      <c r="F72" s="199"/>
      <c r="G72" s="199"/>
      <c r="H72" s="201">
        <f>SUM(C72:G72)</f>
        <v>3.8580000000000003E-3</v>
      </c>
      <c r="J72" s="160"/>
      <c r="K72" s="158"/>
      <c r="L72" s="158"/>
      <c r="M72" s="158"/>
      <c r="N72" s="158"/>
      <c r="O72" s="158"/>
      <c r="P72" s="158"/>
      <c r="Q72" s="158"/>
    </row>
    <row r="73" spans="2:17" x14ac:dyDescent="0.35">
      <c r="B73" s="95" t="s">
        <v>90</v>
      </c>
      <c r="C73" s="199"/>
      <c r="D73" s="199"/>
      <c r="E73" s="199"/>
      <c r="F73" s="200">
        <f>F51*$K$50</f>
        <v>1.2E-5</v>
      </c>
      <c r="G73" s="199"/>
      <c r="H73" s="201">
        <f t="shared" ref="H73:H85" si="4">SUM(C73:G73)</f>
        <v>1.2E-5</v>
      </c>
      <c r="J73" s="160"/>
      <c r="K73" s="158"/>
      <c r="L73" s="158"/>
      <c r="M73" s="158"/>
      <c r="N73" s="158"/>
      <c r="O73" s="158"/>
      <c r="P73" s="158"/>
      <c r="Q73" s="158"/>
    </row>
    <row r="74" spans="2:17" ht="16" customHeight="1" x14ac:dyDescent="0.35">
      <c r="B74" s="95" t="s">
        <v>91</v>
      </c>
      <c r="C74" s="199"/>
      <c r="D74" s="199">
        <f>D52*$K$50</f>
        <v>1.9799999999999999E-4</v>
      </c>
      <c r="E74" s="199"/>
      <c r="F74" s="202">
        <f>F52*$K$50</f>
        <v>1.83E-4</v>
      </c>
      <c r="G74" s="199"/>
      <c r="H74" s="201">
        <f t="shared" si="4"/>
        <v>3.8099999999999999E-4</v>
      </c>
      <c r="J74" s="160"/>
      <c r="K74" s="158"/>
      <c r="L74" s="158"/>
      <c r="M74" s="158"/>
      <c r="N74" s="158"/>
      <c r="O74" s="158"/>
      <c r="P74" s="158"/>
      <c r="Q74" s="158"/>
    </row>
    <row r="75" spans="2:17" x14ac:dyDescent="0.35">
      <c r="B75" s="95" t="s">
        <v>73</v>
      </c>
      <c r="C75" s="199">
        <f>C53*$K$50</f>
        <v>9.8999999999999994E-5</v>
      </c>
      <c r="D75" s="199">
        <f>D53*$K$50</f>
        <v>-3.0000000000000001E-6</v>
      </c>
      <c r="E75" s="200">
        <f>E53*$K$50</f>
        <v>2.4000000000000001E-5</v>
      </c>
      <c r="F75" s="202">
        <f>F53*$K$50</f>
        <v>3.5999999999999994E-5</v>
      </c>
      <c r="G75" s="199"/>
      <c r="H75" s="201">
        <f t="shared" si="4"/>
        <v>1.56E-4</v>
      </c>
      <c r="J75" s="160"/>
      <c r="K75" s="158"/>
      <c r="L75" s="158"/>
      <c r="M75" s="158"/>
      <c r="N75" s="158"/>
      <c r="O75" s="158"/>
      <c r="P75" s="158"/>
      <c r="Q75" s="158"/>
    </row>
    <row r="76" spans="2:17" x14ac:dyDescent="0.35">
      <c r="B76" s="95" t="s">
        <v>65</v>
      </c>
      <c r="C76" s="199"/>
      <c r="D76" s="200">
        <f>D54*$K$50</f>
        <v>5.0999999999999993E-5</v>
      </c>
      <c r="E76" s="200">
        <f>E54*$K$50</f>
        <v>6.8999999999999997E-5</v>
      </c>
      <c r="F76" s="199"/>
      <c r="G76" s="199"/>
      <c r="H76" s="201">
        <f t="shared" si="4"/>
        <v>1.1999999999999999E-4</v>
      </c>
      <c r="J76" s="160"/>
      <c r="K76" s="158"/>
      <c r="L76" s="158"/>
      <c r="M76" s="158"/>
      <c r="N76" s="158"/>
      <c r="O76" s="158"/>
      <c r="P76" s="158"/>
      <c r="Q76" s="158"/>
    </row>
    <row r="77" spans="2:17" x14ac:dyDescent="0.35">
      <c r="B77" s="95" t="s">
        <v>92</v>
      </c>
      <c r="C77" s="199"/>
      <c r="D77" s="199"/>
      <c r="E77" s="202">
        <f>E55*$K$50</f>
        <v>1.2E-5</v>
      </c>
      <c r="F77" s="199"/>
      <c r="G77" s="199"/>
      <c r="H77" s="201">
        <f t="shared" si="4"/>
        <v>1.2E-5</v>
      </c>
      <c r="J77" s="160"/>
      <c r="K77" s="158"/>
      <c r="L77" s="158"/>
      <c r="M77" s="158"/>
      <c r="N77" s="158"/>
      <c r="O77" s="158"/>
      <c r="P77" s="158"/>
      <c r="Q77" s="158"/>
    </row>
    <row r="78" spans="2:17" x14ac:dyDescent="0.35">
      <c r="B78" s="95" t="s">
        <v>93</v>
      </c>
      <c r="C78" s="199"/>
      <c r="D78" s="199"/>
      <c r="E78" s="199"/>
      <c r="F78" s="202">
        <f>F56*$K$50</f>
        <v>1.5899999999999999E-4</v>
      </c>
      <c r="G78" s="199"/>
      <c r="H78" s="201">
        <f t="shared" si="4"/>
        <v>1.5899999999999999E-4</v>
      </c>
      <c r="J78" s="160"/>
      <c r="K78" s="158"/>
      <c r="L78" s="158"/>
      <c r="M78" s="158"/>
      <c r="N78" s="158"/>
      <c r="O78" s="158"/>
      <c r="P78" s="158"/>
      <c r="Q78" s="158"/>
    </row>
    <row r="79" spans="2:17" x14ac:dyDescent="0.35">
      <c r="B79" s="95" t="s">
        <v>72</v>
      </c>
      <c r="C79" s="199"/>
      <c r="D79" s="199"/>
      <c r="E79" s="202">
        <f>E57*$K$50</f>
        <v>4.2299999999999998E-4</v>
      </c>
      <c r="F79" s="199"/>
      <c r="G79" s="199"/>
      <c r="H79" s="201">
        <f t="shared" si="4"/>
        <v>4.2299999999999998E-4</v>
      </c>
      <c r="J79" s="160"/>
      <c r="K79" s="158"/>
      <c r="L79" s="158"/>
      <c r="M79" s="158"/>
      <c r="N79" s="158"/>
      <c r="O79" s="158"/>
      <c r="P79" s="158"/>
      <c r="Q79" s="158"/>
    </row>
    <row r="80" spans="2:17" x14ac:dyDescent="0.35">
      <c r="B80" s="95" t="s">
        <v>94</v>
      </c>
      <c r="C80" s="199"/>
      <c r="D80" s="200">
        <f>D58*$K$50</f>
        <v>3.3000000000000003E-5</v>
      </c>
      <c r="E80" s="200">
        <f>E58*$K$50</f>
        <v>1.95E-4</v>
      </c>
      <c r="F80" s="202">
        <f>F58*$K$50</f>
        <v>1.7100000000000001E-4</v>
      </c>
      <c r="G80" s="199"/>
      <c r="H80" s="201">
        <f t="shared" si="4"/>
        <v>3.9900000000000005E-4</v>
      </c>
      <c r="J80" s="160"/>
      <c r="K80" s="158"/>
      <c r="L80" s="158"/>
      <c r="M80" s="158"/>
      <c r="N80" s="158"/>
      <c r="O80" s="158"/>
      <c r="P80" s="158"/>
      <c r="Q80" s="158"/>
    </row>
    <row r="81" spans="2:42" x14ac:dyDescent="0.35">
      <c r="B81" s="95" t="s">
        <v>79</v>
      </c>
      <c r="C81" s="200">
        <f>C59*$K$50</f>
        <v>9.4199999999999991E-4</v>
      </c>
      <c r="D81" s="200">
        <f>D59*$K$50</f>
        <v>7.1999999999999994E-4</v>
      </c>
      <c r="E81" s="199"/>
      <c r="F81" s="199"/>
      <c r="G81" s="199"/>
      <c r="H81" s="201">
        <f t="shared" si="4"/>
        <v>1.6619999999999998E-3</v>
      </c>
      <c r="J81" s="160"/>
      <c r="K81" s="158"/>
      <c r="L81" s="158"/>
      <c r="M81" s="158"/>
      <c r="N81" s="158"/>
      <c r="O81" s="158"/>
      <c r="P81" s="158"/>
      <c r="Q81" s="158"/>
    </row>
    <row r="82" spans="2:42" x14ac:dyDescent="0.35">
      <c r="B82" s="95" t="s">
        <v>75</v>
      </c>
      <c r="C82" s="199"/>
      <c r="D82" s="199"/>
      <c r="E82" s="200">
        <f>E60*$K$50</f>
        <v>3.3000000000000003E-5</v>
      </c>
      <c r="F82" s="199"/>
      <c r="G82" s="202">
        <f>G60*$K$50</f>
        <v>2.0999999999999999E-5</v>
      </c>
      <c r="H82" s="201">
        <f t="shared" si="4"/>
        <v>5.3999999999999998E-5</v>
      </c>
      <c r="J82" s="160"/>
      <c r="K82" s="158"/>
      <c r="L82" s="158"/>
      <c r="M82" s="158"/>
      <c r="N82" s="158"/>
      <c r="O82" s="158"/>
      <c r="P82" s="158"/>
      <c r="Q82" s="158"/>
    </row>
    <row r="83" spans="2:42" x14ac:dyDescent="0.35">
      <c r="B83" s="95" t="s">
        <v>68</v>
      </c>
      <c r="C83" s="199"/>
      <c r="D83" s="199"/>
      <c r="E83" s="199"/>
      <c r="F83" s="202">
        <f>F61*$K$50</f>
        <v>5.0999999999999993E-5</v>
      </c>
      <c r="G83" s="199"/>
      <c r="H83" s="201">
        <f t="shared" si="4"/>
        <v>5.0999999999999993E-5</v>
      </c>
      <c r="J83" s="160"/>
      <c r="K83" s="158"/>
      <c r="L83" s="158"/>
      <c r="M83" s="158"/>
      <c r="N83" s="158"/>
      <c r="O83" s="158"/>
      <c r="P83" s="158"/>
      <c r="Q83" s="158"/>
    </row>
    <row r="84" spans="2:42" x14ac:dyDescent="0.35">
      <c r="B84" s="95" t="s">
        <v>78</v>
      </c>
      <c r="C84" s="200">
        <f>C62*$K$50</f>
        <v>5.0999999999999993E-5</v>
      </c>
      <c r="D84" s="200">
        <f>D62*$K$50</f>
        <v>7.7999999999999999E-4</v>
      </c>
      <c r="E84" s="202">
        <f>E62*$K$50</f>
        <v>1.3499999999999997E-4</v>
      </c>
      <c r="F84" s="202">
        <f>F62*$K$50</f>
        <v>3.5999999999999994E-5</v>
      </c>
      <c r="G84" s="199"/>
      <c r="H84" s="201">
        <f t="shared" si="4"/>
        <v>1.0019999999999999E-3</v>
      </c>
      <c r="J84" s="160"/>
      <c r="K84" s="158"/>
      <c r="L84" s="158"/>
      <c r="M84" s="158"/>
      <c r="N84" s="158"/>
      <c r="O84" s="158"/>
      <c r="P84" s="158"/>
      <c r="Q84" s="158"/>
    </row>
    <row r="85" spans="2:42" ht="16" thickBot="1" x14ac:dyDescent="0.4">
      <c r="B85" s="95" t="s">
        <v>80</v>
      </c>
      <c r="C85" s="200">
        <f>C63*$K$50</f>
        <v>1.2E-5</v>
      </c>
      <c r="D85" s="199"/>
      <c r="E85" s="199"/>
      <c r="F85" s="199"/>
      <c r="G85" s="199"/>
      <c r="H85" s="201">
        <f t="shared" si="4"/>
        <v>1.2E-5</v>
      </c>
      <c r="J85" s="160"/>
      <c r="K85" s="158"/>
      <c r="L85" s="158"/>
      <c r="M85" s="158"/>
      <c r="N85" s="158"/>
      <c r="O85" s="158"/>
      <c r="P85" s="158"/>
      <c r="Q85" s="158"/>
    </row>
    <row r="86" spans="2:42" ht="16" thickBot="1" x14ac:dyDescent="0.4">
      <c r="B86" s="94" t="s">
        <v>89</v>
      </c>
      <c r="C86" s="203">
        <f>C64*$K$50</f>
        <v>1.1039999999999999E-3</v>
      </c>
      <c r="D86" s="203">
        <f>D64*$K$50</f>
        <v>4.4009999999999995E-3</v>
      </c>
      <c r="E86" s="203">
        <f>E64*$K$50</f>
        <v>2.127E-3</v>
      </c>
      <c r="F86" s="203">
        <f>F64*$K$50</f>
        <v>6.4499999999999996E-4</v>
      </c>
      <c r="G86" s="203">
        <f>G64*$K$50</f>
        <v>2.0999999999999999E-5</v>
      </c>
      <c r="H86" s="204">
        <f>SUM(H72:H85)</f>
        <v>8.3010000000000011E-3</v>
      </c>
    </row>
    <row r="89" spans="2:42" ht="33.5" x14ac:dyDescent="0.75">
      <c r="B89" s="97" t="s">
        <v>100</v>
      </c>
      <c r="C89" s="66" t="s">
        <v>224</v>
      </c>
    </row>
    <row r="90" spans="2:42" x14ac:dyDescent="0.35">
      <c r="B90" s="66"/>
      <c r="C90" t="s">
        <v>108</v>
      </c>
    </row>
    <row r="91" spans="2:42" x14ac:dyDescent="0.35">
      <c r="C91" t="s">
        <v>215</v>
      </c>
      <c r="X91" s="66"/>
      <c r="Y91" s="115"/>
      <c r="Z91" s="66"/>
      <c r="AA91" s="115"/>
      <c r="AB91" s="66"/>
      <c r="AC91" s="115"/>
      <c r="AD91" s="66"/>
      <c r="AE91" s="115"/>
      <c r="AF91" s="66"/>
      <c r="AG91" s="115"/>
      <c r="AH91" s="66"/>
      <c r="AI91" s="115"/>
      <c r="AJ91" s="66"/>
      <c r="AK91" s="115"/>
      <c r="AL91" s="66"/>
      <c r="AM91" s="115"/>
      <c r="AN91" s="66"/>
      <c r="AO91" s="115"/>
      <c r="AP91" s="66"/>
    </row>
    <row r="92" spans="2:42" x14ac:dyDescent="0.35">
      <c r="C92" t="s">
        <v>109</v>
      </c>
      <c r="X92" s="107"/>
      <c r="Y92" s="107"/>
      <c r="Z92" s="107"/>
      <c r="AA92" s="107"/>
      <c r="AB92" s="107"/>
      <c r="AC92" s="107"/>
      <c r="AD92" s="107"/>
      <c r="AE92" s="107"/>
      <c r="AF92" s="107"/>
      <c r="AG92" s="107"/>
      <c r="AH92" s="107"/>
      <c r="AI92" s="107"/>
      <c r="AJ92" s="107"/>
      <c r="AK92" s="107"/>
      <c r="AL92" s="107"/>
      <c r="AM92" s="107"/>
      <c r="AN92" s="107"/>
      <c r="AO92" s="107"/>
      <c r="AP92" s="107"/>
    </row>
    <row r="93" spans="2:42" x14ac:dyDescent="0.35">
      <c r="C93" t="s">
        <v>253</v>
      </c>
    </row>
    <row r="94" spans="2:42" x14ac:dyDescent="0.35">
      <c r="C94" t="s">
        <v>113</v>
      </c>
    </row>
    <row r="95" spans="2:42" ht="21" customHeight="1" x14ac:dyDescent="0.35">
      <c r="B95" s="193" t="s">
        <v>232</v>
      </c>
      <c r="C95" s="31">
        <v>0.8</v>
      </c>
      <c r="D95" s="31">
        <v>0.2</v>
      </c>
      <c r="E95" s="7"/>
      <c r="F95" s="7"/>
    </row>
    <row r="96" spans="2:42" x14ac:dyDescent="0.35">
      <c r="B96" s="208" t="s">
        <v>105</v>
      </c>
      <c r="C96" s="7" t="s">
        <v>106</v>
      </c>
      <c r="D96" s="7" t="s">
        <v>38</v>
      </c>
      <c r="E96" s="28" t="s">
        <v>107</v>
      </c>
      <c r="F96" s="7" t="s">
        <v>110</v>
      </c>
    </row>
    <row r="97" spans="2:6" x14ac:dyDescent="0.35">
      <c r="B97" s="67" t="s">
        <v>10</v>
      </c>
      <c r="C97" s="103" t="s">
        <v>19</v>
      </c>
      <c r="D97" s="50" t="s">
        <v>23</v>
      </c>
      <c r="E97" s="205">
        <f>D72+E72+F73+E75+E76+D76+C81+D80+D81+E80+E82+D84+C84+C85</f>
        <v>6.7800000000000004E-3</v>
      </c>
      <c r="F97" s="99">
        <f>E97/E100</f>
        <v>0.84675908579992509</v>
      </c>
    </row>
    <row r="98" spans="2:6" x14ac:dyDescent="0.35">
      <c r="B98" s="68" t="s">
        <v>16</v>
      </c>
      <c r="C98" s="47" t="s">
        <v>19</v>
      </c>
      <c r="D98" s="50" t="s">
        <v>23</v>
      </c>
      <c r="E98" s="205">
        <f>F74+F75+E77+E79+F78+F80+G82+F83+F84+E84</f>
        <v>1.2269999999999998E-3</v>
      </c>
      <c r="F98" s="99">
        <f>E98/E100</f>
        <v>0.15324091420007491</v>
      </c>
    </row>
    <row r="99" spans="2:6" x14ac:dyDescent="0.35">
      <c r="B99" s="102" t="s">
        <v>20</v>
      </c>
      <c r="C99" s="50" t="s">
        <v>23</v>
      </c>
      <c r="D99" s="54" t="s">
        <v>27</v>
      </c>
      <c r="E99" s="205"/>
      <c r="F99" s="99">
        <f>E99/E100</f>
        <v>0</v>
      </c>
    </row>
    <row r="100" spans="2:6" ht="16" thickBot="1" x14ac:dyDescent="0.4">
      <c r="B100" s="101"/>
      <c r="C100" s="7"/>
      <c r="D100" s="7"/>
      <c r="E100" s="206">
        <f>SUM(E97:E99)</f>
        <v>8.0070000000000002E-3</v>
      </c>
      <c r="F100" s="7"/>
    </row>
    <row r="101" spans="2:6" x14ac:dyDescent="0.35">
      <c r="B101" s="101"/>
    </row>
    <row r="103" spans="2:6" ht="33.5" x14ac:dyDescent="0.75">
      <c r="B103" s="97" t="s">
        <v>104</v>
      </c>
      <c r="C103" s="66" t="s">
        <v>112</v>
      </c>
    </row>
    <row r="104" spans="2:6" x14ac:dyDescent="0.35">
      <c r="C104" t="s">
        <v>254</v>
      </c>
    </row>
    <row r="105" spans="2:6" x14ac:dyDescent="0.35">
      <c r="B105" s="66" t="s">
        <v>233</v>
      </c>
      <c r="C105" t="s">
        <v>113</v>
      </c>
    </row>
    <row r="106" spans="2:6" x14ac:dyDescent="0.35">
      <c r="B106" s="35" t="s">
        <v>8</v>
      </c>
    </row>
    <row r="107" spans="2:6" x14ac:dyDescent="0.35">
      <c r="B107" s="125" t="s">
        <v>15</v>
      </c>
    </row>
    <row r="108" spans="2:6" x14ac:dyDescent="0.35">
      <c r="B108" s="126" t="s">
        <v>19</v>
      </c>
      <c r="C108" s="207">
        <f>C95*E97+C95*E98</f>
        <v>6.4056000000000009E-3</v>
      </c>
    </row>
    <row r="109" spans="2:6" x14ac:dyDescent="0.35">
      <c r="B109" s="127" t="s">
        <v>23</v>
      </c>
      <c r="C109" s="207">
        <f>D95*E97+D95*E98+C95*E99</f>
        <v>1.6014000000000002E-3</v>
      </c>
    </row>
    <row r="110" spans="2:6" x14ac:dyDescent="0.35">
      <c r="B110" s="128" t="s">
        <v>27</v>
      </c>
      <c r="C110" s="207">
        <f>D95*E99</f>
        <v>0</v>
      </c>
    </row>
    <row r="111" spans="2:6" x14ac:dyDescent="0.35">
      <c r="C111" s="207">
        <f>SUM(C107:C110)</f>
        <v>8.0070000000000002E-3</v>
      </c>
      <c r="D111" t="s">
        <v>114</v>
      </c>
    </row>
    <row r="113" spans="2:23" x14ac:dyDescent="0.35">
      <c r="T113" s="66"/>
      <c r="U113" s="115"/>
      <c r="V113" s="66"/>
      <c r="W113" s="115"/>
    </row>
    <row r="114" spans="2:23" x14ac:dyDescent="0.35">
      <c r="T114" s="107"/>
      <c r="U114" s="107"/>
      <c r="V114" s="107"/>
      <c r="W114" s="107"/>
    </row>
    <row r="116" spans="2:23" ht="33.5" x14ac:dyDescent="0.75">
      <c r="B116" s="97" t="s">
        <v>111</v>
      </c>
      <c r="C116" s="66" t="s">
        <v>131</v>
      </c>
    </row>
    <row r="117" spans="2:23" ht="33.5" x14ac:dyDescent="0.75">
      <c r="B117" s="97"/>
      <c r="C117" t="s">
        <v>255</v>
      </c>
    </row>
    <row r="118" spans="2:23" ht="16" thickBot="1" x14ac:dyDescent="0.4">
      <c r="B118" s="66" t="s">
        <v>256</v>
      </c>
      <c r="C118" t="s">
        <v>227</v>
      </c>
    </row>
    <row r="119" spans="2:23" ht="16" thickBot="1" x14ac:dyDescent="0.4">
      <c r="B119" t="s">
        <v>115</v>
      </c>
      <c r="C119" s="118" t="s">
        <v>116</v>
      </c>
    </row>
    <row r="120" spans="2:23" x14ac:dyDescent="0.35">
      <c r="B120" s="35" t="s">
        <v>8</v>
      </c>
      <c r="C120" t="s">
        <v>117</v>
      </c>
      <c r="D120" t="s">
        <v>118</v>
      </c>
      <c r="E120" t="s">
        <v>119</v>
      </c>
    </row>
    <row r="121" spans="2:23" x14ac:dyDescent="0.35">
      <c r="B121" s="125" t="s">
        <v>15</v>
      </c>
      <c r="C121" s="106">
        <f>Kalkulasjonspriser!K61</f>
        <v>184830188.99976188</v>
      </c>
      <c r="D121" s="217">
        <f>C107</f>
        <v>0</v>
      </c>
      <c r="E121" s="138">
        <f>D121*C121</f>
        <v>0</v>
      </c>
    </row>
    <row r="122" spans="2:23" x14ac:dyDescent="0.35">
      <c r="B122" s="126" t="s">
        <v>19</v>
      </c>
      <c r="C122" s="106">
        <f>Kalkulasjonspriser!L61</f>
        <v>245246187.9888095</v>
      </c>
      <c r="D122" s="217">
        <f>C108</f>
        <v>6.4056000000000009E-3</v>
      </c>
      <c r="E122" s="138">
        <f>D122*C122</f>
        <v>1570948.9817811183</v>
      </c>
    </row>
    <row r="123" spans="2:23" x14ac:dyDescent="0.35">
      <c r="B123" s="127" t="s">
        <v>23</v>
      </c>
      <c r="C123" s="106">
        <f>Kalkulasjonspriser!M61</f>
        <v>684128347.49000001</v>
      </c>
      <c r="D123" s="217">
        <f>C109</f>
        <v>1.6014000000000002E-3</v>
      </c>
      <c r="E123" s="138">
        <f>D123*C123</f>
        <v>1095563.1356704861</v>
      </c>
    </row>
    <row r="124" spans="2:23" x14ac:dyDescent="0.35">
      <c r="B124" s="128" t="s">
        <v>27</v>
      </c>
      <c r="C124" s="106">
        <f>Kalkulasjonspriser!N61</f>
        <v>986610119.75333345</v>
      </c>
      <c r="D124" s="217">
        <f>C110</f>
        <v>0</v>
      </c>
      <c r="E124" s="138">
        <f>D124*C124</f>
        <v>0</v>
      </c>
    </row>
    <row r="125" spans="2:23" x14ac:dyDescent="0.35">
      <c r="C125" s="119"/>
      <c r="D125" s="119" t="s">
        <v>126</v>
      </c>
      <c r="E125" s="120">
        <f>SUM(E121:E124)</f>
        <v>2666512.1174516045</v>
      </c>
      <c r="F125" s="107"/>
    </row>
    <row r="126" spans="2:23" x14ac:dyDescent="0.35">
      <c r="B126" s="121"/>
      <c r="C126" s="121"/>
      <c r="D126" s="122"/>
      <c r="E126" s="121"/>
      <c r="F126" s="109"/>
      <c r="G126" s="110"/>
      <c r="H126" s="110"/>
    </row>
    <row r="127" spans="2:23" ht="16" thickBot="1" x14ac:dyDescent="0.4">
      <c r="B127" s="121"/>
      <c r="C127" s="123"/>
      <c r="D127" s="124"/>
      <c r="E127" s="121"/>
      <c r="F127" s="112"/>
      <c r="G127" s="108"/>
      <c r="H127" s="108"/>
      <c r="I127" s="108"/>
      <c r="J127" s="108"/>
    </row>
    <row r="128" spans="2:23" ht="16" thickBot="1" x14ac:dyDescent="0.4">
      <c r="B128" s="66" t="s">
        <v>127</v>
      </c>
      <c r="C128" s="171">
        <v>0.04</v>
      </c>
    </row>
    <row r="129" spans="2:42" x14ac:dyDescent="0.35">
      <c r="B129" s="66" t="s">
        <v>128</v>
      </c>
      <c r="C129" s="115">
        <v>2016</v>
      </c>
      <c r="D129" s="66">
        <v>2017</v>
      </c>
      <c r="E129" s="115">
        <v>2018</v>
      </c>
      <c r="F129" s="66">
        <v>2019</v>
      </c>
      <c r="G129" s="115">
        <v>2020</v>
      </c>
      <c r="H129" s="66">
        <v>2021</v>
      </c>
      <c r="I129" s="115">
        <v>2022</v>
      </c>
      <c r="J129" s="66">
        <v>2023</v>
      </c>
      <c r="K129" s="115">
        <v>2024</v>
      </c>
      <c r="L129" s="66">
        <v>2025</v>
      </c>
      <c r="M129" s="115">
        <v>2026</v>
      </c>
      <c r="N129" s="66">
        <v>2027</v>
      </c>
      <c r="O129" s="115">
        <v>2028</v>
      </c>
      <c r="P129" s="66">
        <v>2029</v>
      </c>
      <c r="Q129" s="115">
        <v>2030</v>
      </c>
      <c r="R129" s="66">
        <v>2031</v>
      </c>
      <c r="S129" s="115">
        <v>2032</v>
      </c>
      <c r="T129" s="66">
        <v>2033</v>
      </c>
      <c r="U129" s="115">
        <v>2034</v>
      </c>
      <c r="V129" s="66">
        <v>2035</v>
      </c>
      <c r="W129" s="115">
        <v>2036</v>
      </c>
      <c r="X129" s="66">
        <v>2037</v>
      </c>
      <c r="Y129" s="115">
        <v>2038</v>
      </c>
      <c r="Z129" s="66">
        <v>2039</v>
      </c>
      <c r="AA129" s="115">
        <v>2040</v>
      </c>
      <c r="AB129" s="66">
        <v>2041</v>
      </c>
      <c r="AC129" s="115">
        <v>2042</v>
      </c>
      <c r="AD129" s="66">
        <v>2043</v>
      </c>
      <c r="AE129" s="115">
        <v>2044</v>
      </c>
      <c r="AF129" s="66">
        <v>2045</v>
      </c>
      <c r="AG129" s="115">
        <v>2046</v>
      </c>
      <c r="AH129" s="66">
        <v>2047</v>
      </c>
      <c r="AI129" s="115">
        <v>2048</v>
      </c>
      <c r="AJ129" s="66">
        <v>2049</v>
      </c>
      <c r="AK129" s="115">
        <v>2050</v>
      </c>
      <c r="AL129" s="66">
        <v>2051</v>
      </c>
      <c r="AM129" s="115">
        <v>2052</v>
      </c>
      <c r="AN129" s="66">
        <v>2053</v>
      </c>
      <c r="AO129" s="115">
        <v>2054</v>
      </c>
      <c r="AP129" s="66">
        <v>2055</v>
      </c>
    </row>
    <row r="130" spans="2:42" x14ac:dyDescent="0.35">
      <c r="B130" s="66" t="s">
        <v>129</v>
      </c>
      <c r="C130" s="107">
        <f>E125</f>
        <v>2666512.1174516045</v>
      </c>
      <c r="D130" s="107">
        <f>C130</f>
        <v>2666512.1174516045</v>
      </c>
      <c r="E130" s="107">
        <f t="shared" ref="E130:AP130" si="5">D130</f>
        <v>2666512.1174516045</v>
      </c>
      <c r="F130" s="107">
        <f t="shared" si="5"/>
        <v>2666512.1174516045</v>
      </c>
      <c r="G130" s="107">
        <f t="shared" si="5"/>
        <v>2666512.1174516045</v>
      </c>
      <c r="H130" s="107">
        <f t="shared" si="5"/>
        <v>2666512.1174516045</v>
      </c>
      <c r="I130" s="107">
        <f t="shared" si="5"/>
        <v>2666512.1174516045</v>
      </c>
      <c r="J130" s="107">
        <f t="shared" si="5"/>
        <v>2666512.1174516045</v>
      </c>
      <c r="K130" s="107">
        <f t="shared" si="5"/>
        <v>2666512.1174516045</v>
      </c>
      <c r="L130" s="107">
        <f t="shared" si="5"/>
        <v>2666512.1174516045</v>
      </c>
      <c r="M130" s="107">
        <f t="shared" si="5"/>
        <v>2666512.1174516045</v>
      </c>
      <c r="N130" s="107">
        <f t="shared" si="5"/>
        <v>2666512.1174516045</v>
      </c>
      <c r="O130" s="107">
        <f t="shared" si="5"/>
        <v>2666512.1174516045</v>
      </c>
      <c r="P130" s="107">
        <f t="shared" si="5"/>
        <v>2666512.1174516045</v>
      </c>
      <c r="Q130" s="107">
        <f t="shared" si="5"/>
        <v>2666512.1174516045</v>
      </c>
      <c r="R130" s="107">
        <f t="shared" si="5"/>
        <v>2666512.1174516045</v>
      </c>
      <c r="S130" s="107">
        <f t="shared" si="5"/>
        <v>2666512.1174516045</v>
      </c>
      <c r="T130" s="107">
        <f t="shared" si="5"/>
        <v>2666512.1174516045</v>
      </c>
      <c r="U130" s="107">
        <f t="shared" si="5"/>
        <v>2666512.1174516045</v>
      </c>
      <c r="V130" s="107">
        <f t="shared" si="5"/>
        <v>2666512.1174516045</v>
      </c>
      <c r="W130" s="107">
        <f t="shared" si="5"/>
        <v>2666512.1174516045</v>
      </c>
      <c r="X130" s="107">
        <f>W130</f>
        <v>2666512.1174516045</v>
      </c>
      <c r="Y130" s="107">
        <f t="shared" si="5"/>
        <v>2666512.1174516045</v>
      </c>
      <c r="Z130" s="107">
        <f t="shared" si="5"/>
        <v>2666512.1174516045</v>
      </c>
      <c r="AA130" s="107">
        <f t="shared" si="5"/>
        <v>2666512.1174516045</v>
      </c>
      <c r="AB130" s="107">
        <f t="shared" si="5"/>
        <v>2666512.1174516045</v>
      </c>
      <c r="AC130" s="107">
        <f t="shared" si="5"/>
        <v>2666512.1174516045</v>
      </c>
      <c r="AD130" s="107">
        <f t="shared" si="5"/>
        <v>2666512.1174516045</v>
      </c>
      <c r="AE130" s="107">
        <f t="shared" si="5"/>
        <v>2666512.1174516045</v>
      </c>
      <c r="AF130" s="107">
        <f t="shared" si="5"/>
        <v>2666512.1174516045</v>
      </c>
      <c r="AG130" s="107">
        <f t="shared" si="5"/>
        <v>2666512.1174516045</v>
      </c>
      <c r="AH130" s="107">
        <f t="shared" si="5"/>
        <v>2666512.1174516045</v>
      </c>
      <c r="AI130" s="107">
        <f t="shared" si="5"/>
        <v>2666512.1174516045</v>
      </c>
      <c r="AJ130" s="107">
        <f t="shared" si="5"/>
        <v>2666512.1174516045</v>
      </c>
      <c r="AK130" s="107">
        <f t="shared" si="5"/>
        <v>2666512.1174516045</v>
      </c>
      <c r="AL130" s="107">
        <f t="shared" si="5"/>
        <v>2666512.1174516045</v>
      </c>
      <c r="AM130" s="107">
        <f t="shared" si="5"/>
        <v>2666512.1174516045</v>
      </c>
      <c r="AN130" s="107">
        <f t="shared" si="5"/>
        <v>2666512.1174516045</v>
      </c>
      <c r="AO130" s="107">
        <f t="shared" si="5"/>
        <v>2666512.1174516045</v>
      </c>
      <c r="AP130" s="107">
        <f t="shared" si="5"/>
        <v>2666512.1174516045</v>
      </c>
    </row>
    <row r="132" spans="2:42" ht="16" thickBot="1" x14ac:dyDescent="0.4">
      <c r="B132" s="116" t="s">
        <v>130</v>
      </c>
      <c r="C132" s="117">
        <f>NPV(C128,C130:AP130)</f>
        <v>52777671.398136295</v>
      </c>
    </row>
    <row r="133" spans="2:42" ht="16" thickTop="1" x14ac:dyDescent="0.35">
      <c r="B133" s="140"/>
      <c r="C133" s="182"/>
      <c r="D133" s="136"/>
      <c r="E133" s="136"/>
      <c r="F133" s="136"/>
      <c r="G133" s="136"/>
      <c r="H133" s="136"/>
      <c r="I133" s="136"/>
      <c r="J133" s="136"/>
      <c r="K133" s="136"/>
      <c r="L133" s="136"/>
      <c r="M133" s="136"/>
      <c r="N133" s="136"/>
      <c r="O133" s="136"/>
      <c r="P133" s="136"/>
      <c r="Q133" s="136"/>
      <c r="R133" s="136"/>
      <c r="S133" s="136"/>
    </row>
    <row r="134" spans="2:42" x14ac:dyDescent="0.35">
      <c r="B134" s="140"/>
      <c r="C134" s="115"/>
      <c r="D134" s="140"/>
      <c r="E134" s="115"/>
      <c r="F134" s="140"/>
      <c r="G134" s="115"/>
      <c r="H134" s="140"/>
      <c r="I134" s="136"/>
      <c r="J134" s="136"/>
      <c r="K134" s="136"/>
      <c r="L134" s="136"/>
      <c r="M134" s="136"/>
      <c r="N134" s="136"/>
      <c r="O134" s="136"/>
      <c r="P134" s="136"/>
      <c r="Q134" s="136"/>
      <c r="R134" s="136"/>
      <c r="S134" s="136"/>
    </row>
    <row r="135" spans="2:42" x14ac:dyDescent="0.35">
      <c r="B135" s="140" t="s">
        <v>228</v>
      </c>
      <c r="C135" s="183"/>
      <c r="D135" s="183"/>
      <c r="E135" s="183"/>
      <c r="F135" s="183"/>
      <c r="G135" s="183"/>
      <c r="H135" s="183"/>
      <c r="I135" s="115"/>
      <c r="J135" s="140"/>
      <c r="K135" s="115"/>
      <c r="L135" s="140"/>
      <c r="M135" s="115"/>
      <c r="N135" s="140"/>
      <c r="O135" s="115"/>
      <c r="P135" s="140"/>
      <c r="Q135" s="115"/>
      <c r="R135" s="140"/>
      <c r="S135" s="115"/>
    </row>
    <row r="136" spans="2:42" x14ac:dyDescent="0.35">
      <c r="B136" s="136"/>
      <c r="C136" s="136"/>
      <c r="D136" s="136"/>
      <c r="E136" s="136"/>
      <c r="F136" s="136"/>
      <c r="G136" s="136"/>
      <c r="H136" s="136"/>
      <c r="I136" s="136"/>
      <c r="J136" s="136"/>
      <c r="K136" s="136"/>
      <c r="L136" s="136"/>
      <c r="M136" s="136"/>
      <c r="N136" s="136"/>
      <c r="O136" s="136"/>
      <c r="P136" s="136"/>
      <c r="Q136" s="136"/>
      <c r="R136" s="136"/>
      <c r="S136" s="136"/>
    </row>
    <row r="137" spans="2:42" x14ac:dyDescent="0.35">
      <c r="B137" s="66" t="s">
        <v>83</v>
      </c>
    </row>
    <row r="140" spans="2:42" ht="33.5" x14ac:dyDescent="0.75">
      <c r="B140" s="223" t="s">
        <v>284</v>
      </c>
      <c r="C140" s="224"/>
      <c r="D140" s="224"/>
      <c r="E140" s="224"/>
      <c r="F140" s="224"/>
      <c r="G140" s="224"/>
      <c r="H140" s="224"/>
    </row>
    <row r="141" spans="2:42" ht="33.5" x14ac:dyDescent="0.75">
      <c r="B141" s="97" t="s">
        <v>289</v>
      </c>
      <c r="C141" s="66" t="s">
        <v>224</v>
      </c>
    </row>
    <row r="142" spans="2:42" x14ac:dyDescent="0.35">
      <c r="B142" s="225" t="s">
        <v>281</v>
      </c>
      <c r="C142" s="218"/>
      <c r="D142" s="218"/>
    </row>
    <row r="143" spans="2:42" x14ac:dyDescent="0.35">
      <c r="B143" s="66" t="s">
        <v>290</v>
      </c>
    </row>
    <row r="144" spans="2:42" x14ac:dyDescent="0.35">
      <c r="B144" s="193" t="s">
        <v>291</v>
      </c>
      <c r="C144" s="31">
        <v>0.8</v>
      </c>
      <c r="D144" s="31">
        <v>0.2</v>
      </c>
      <c r="E144" s="7"/>
      <c r="F144" s="7"/>
      <c r="G144" s="136"/>
    </row>
    <row r="145" spans="2:42" x14ac:dyDescent="0.35">
      <c r="B145" s="208" t="s">
        <v>105</v>
      </c>
      <c r="C145" s="7" t="s">
        <v>106</v>
      </c>
      <c r="D145" s="7" t="s">
        <v>38</v>
      </c>
      <c r="E145" s="28" t="s">
        <v>107</v>
      </c>
      <c r="F145" s="7" t="s">
        <v>110</v>
      </c>
      <c r="G145" s="136"/>
      <c r="K145" s="66"/>
      <c r="L145" s="115"/>
      <c r="M145" s="115"/>
      <c r="N145" s="66"/>
      <c r="O145" s="115"/>
      <c r="P145" s="66"/>
      <c r="Q145" s="115"/>
      <c r="R145" s="115"/>
      <c r="S145" s="66"/>
      <c r="T145" s="115"/>
      <c r="U145" s="66"/>
      <c r="V145" s="115"/>
      <c r="W145" s="115"/>
      <c r="X145" s="66"/>
      <c r="Y145" s="115"/>
      <c r="Z145" s="66"/>
      <c r="AA145" s="115"/>
      <c r="AB145" s="115"/>
      <c r="AC145" s="66"/>
      <c r="AD145" s="115"/>
      <c r="AE145" s="66"/>
      <c r="AF145" s="115"/>
      <c r="AG145" s="115"/>
      <c r="AH145" s="66"/>
      <c r="AI145" s="115"/>
      <c r="AJ145" s="66"/>
      <c r="AK145" s="115"/>
      <c r="AL145" s="115"/>
      <c r="AM145" s="66"/>
      <c r="AN145" s="115"/>
      <c r="AO145" s="66"/>
      <c r="AP145" s="115"/>
    </row>
    <row r="146" spans="2:42" x14ac:dyDescent="0.35">
      <c r="B146" s="67" t="s">
        <v>10</v>
      </c>
      <c r="C146" s="226" t="s">
        <v>15</v>
      </c>
      <c r="D146" s="227" t="s">
        <v>19</v>
      </c>
      <c r="E146" s="205">
        <f>C81+C84+C85+D84+D81+D80+D76+D72+E72+E75+E76+E80+E82+F73</f>
        <v>6.7799999999999996E-3</v>
      </c>
      <c r="F146" s="99">
        <f>E146/E149</f>
        <v>0.84675908579992498</v>
      </c>
      <c r="G146" s="115"/>
      <c r="H146" s="115"/>
      <c r="I146" s="66"/>
      <c r="J146" s="115"/>
      <c r="K146" s="107"/>
      <c r="L146" s="107"/>
      <c r="M146" s="107"/>
      <c r="N146" s="107"/>
      <c r="O146" s="107"/>
      <c r="P146" s="107"/>
      <c r="Q146" s="107"/>
      <c r="R146" s="107"/>
      <c r="S146" s="107"/>
      <c r="T146" s="107"/>
      <c r="U146" s="107"/>
      <c r="V146" s="107"/>
      <c r="W146" s="107"/>
      <c r="X146" s="107"/>
      <c r="Y146" s="107"/>
      <c r="Z146" s="107"/>
      <c r="AA146" s="107"/>
      <c r="AB146" s="107"/>
      <c r="AC146" s="107"/>
      <c r="AD146" s="107"/>
      <c r="AE146" s="107"/>
      <c r="AF146" s="107"/>
      <c r="AG146" s="107"/>
      <c r="AH146" s="107"/>
      <c r="AI146" s="107"/>
      <c r="AJ146" s="107"/>
      <c r="AK146" s="107"/>
      <c r="AL146" s="107"/>
      <c r="AM146" s="107"/>
      <c r="AN146" s="107"/>
      <c r="AO146" s="107"/>
      <c r="AP146" s="107"/>
    </row>
    <row r="147" spans="2:42" x14ac:dyDescent="0.35">
      <c r="B147" s="68" t="s">
        <v>16</v>
      </c>
      <c r="C147" s="103" t="s">
        <v>19</v>
      </c>
      <c r="D147" s="228" t="s">
        <v>23</v>
      </c>
      <c r="E147" s="205">
        <f>E77+E79+E84+F74+F75+F78+F80+F83+F84+G82</f>
        <v>1.227E-3</v>
      </c>
      <c r="F147" s="99">
        <f>E147/E149</f>
        <v>0.15324091420007493</v>
      </c>
      <c r="G147" s="183"/>
      <c r="H147" s="107"/>
      <c r="I147" s="107"/>
      <c r="J147" s="107"/>
    </row>
    <row r="148" spans="2:42" x14ac:dyDescent="0.35">
      <c r="B148" s="102" t="s">
        <v>20</v>
      </c>
      <c r="C148" s="103" t="s">
        <v>19</v>
      </c>
      <c r="D148" s="228" t="s">
        <v>23</v>
      </c>
      <c r="E148" s="205">
        <f>0</f>
        <v>0</v>
      </c>
      <c r="F148" s="99">
        <f>E148/E149</f>
        <v>0</v>
      </c>
      <c r="G148" s="136"/>
    </row>
    <row r="149" spans="2:42" ht="16" thickBot="1" x14ac:dyDescent="0.4">
      <c r="B149" s="101"/>
      <c r="C149" s="7"/>
      <c r="D149" s="7"/>
      <c r="E149" s="206">
        <f>SUM(E146:E148)</f>
        <v>8.0070000000000002E-3</v>
      </c>
      <c r="F149" s="7"/>
      <c r="G149" s="136"/>
    </row>
    <row r="150" spans="2:42" x14ac:dyDescent="0.35">
      <c r="B150" s="101"/>
      <c r="C150" s="7"/>
      <c r="D150" s="7"/>
      <c r="E150" s="229"/>
      <c r="F150" s="7"/>
      <c r="G150" s="136"/>
    </row>
    <row r="151" spans="2:42" ht="33.5" x14ac:dyDescent="0.75">
      <c r="B151" s="97" t="s">
        <v>288</v>
      </c>
      <c r="C151" s="66" t="s">
        <v>112</v>
      </c>
    </row>
    <row r="152" spans="2:42" x14ac:dyDescent="0.35">
      <c r="C152" t="s">
        <v>254</v>
      </c>
    </row>
    <row r="153" spans="2:42" x14ac:dyDescent="0.35">
      <c r="B153" s="66" t="s">
        <v>292</v>
      </c>
      <c r="C153" t="s">
        <v>113</v>
      </c>
    </row>
    <row r="154" spans="2:42" x14ac:dyDescent="0.35">
      <c r="B154" s="35" t="s">
        <v>8</v>
      </c>
    </row>
    <row r="155" spans="2:42" x14ac:dyDescent="0.35">
      <c r="B155" s="125" t="s">
        <v>15</v>
      </c>
      <c r="C155">
        <f>C144*E146</f>
        <v>5.424E-3</v>
      </c>
    </row>
    <row r="156" spans="2:42" x14ac:dyDescent="0.35">
      <c r="B156" s="126" t="s">
        <v>19</v>
      </c>
      <c r="C156" s="207">
        <f>C144*E147+C144*E148+D144*E146</f>
        <v>2.3376E-3</v>
      </c>
    </row>
    <row r="157" spans="2:42" x14ac:dyDescent="0.35">
      <c r="B157" s="127" t="s">
        <v>23</v>
      </c>
      <c r="C157" s="207">
        <f>D144*E147+D144*E148</f>
        <v>2.454E-4</v>
      </c>
    </row>
    <row r="158" spans="2:42" x14ac:dyDescent="0.35">
      <c r="B158" s="128" t="s">
        <v>27</v>
      </c>
      <c r="C158" s="207">
        <f>D143*E147</f>
        <v>0</v>
      </c>
    </row>
    <row r="159" spans="2:42" x14ac:dyDescent="0.35">
      <c r="C159" s="207">
        <f>SUM(C155:C158)</f>
        <v>8.0070000000000002E-3</v>
      </c>
      <c r="D159" t="s">
        <v>114</v>
      </c>
    </row>
    <row r="161" spans="2:23" x14ac:dyDescent="0.35">
      <c r="T161" s="66"/>
      <c r="U161" s="115"/>
      <c r="V161" s="66"/>
      <c r="W161" s="115"/>
    </row>
    <row r="162" spans="2:23" x14ac:dyDescent="0.35">
      <c r="T162" s="107"/>
      <c r="U162" s="107"/>
      <c r="V162" s="107"/>
      <c r="W162" s="107"/>
    </row>
    <row r="164" spans="2:23" ht="33.5" x14ac:dyDescent="0.75">
      <c r="B164" s="97" t="s">
        <v>287</v>
      </c>
      <c r="C164" s="66" t="s">
        <v>131</v>
      </c>
    </row>
    <row r="165" spans="2:23" ht="33.5" x14ac:dyDescent="0.75">
      <c r="B165" s="97"/>
      <c r="C165" t="s">
        <v>255</v>
      </c>
    </row>
    <row r="166" spans="2:23" ht="16" thickBot="1" x14ac:dyDescent="0.4">
      <c r="B166" s="66" t="s">
        <v>293</v>
      </c>
      <c r="C166" t="s">
        <v>227</v>
      </c>
    </row>
    <row r="167" spans="2:23" ht="16" thickBot="1" x14ac:dyDescent="0.4">
      <c r="B167" t="s">
        <v>115</v>
      </c>
      <c r="C167" s="118" t="s">
        <v>116</v>
      </c>
    </row>
    <row r="168" spans="2:23" x14ac:dyDescent="0.35">
      <c r="B168" s="35" t="s">
        <v>8</v>
      </c>
      <c r="C168" t="s">
        <v>117</v>
      </c>
      <c r="D168" t="s">
        <v>118</v>
      </c>
      <c r="E168" t="s">
        <v>119</v>
      </c>
    </row>
    <row r="169" spans="2:23" x14ac:dyDescent="0.35">
      <c r="B169" s="125" t="s">
        <v>15</v>
      </c>
      <c r="C169" s="106">
        <f>Kalkulasjonspriser!K61</f>
        <v>184830188.99976188</v>
      </c>
      <c r="D169" s="217">
        <f>C155</f>
        <v>5.424E-3</v>
      </c>
      <c r="E169" s="138">
        <f>D169*C169</f>
        <v>1002518.9451347084</v>
      </c>
    </row>
    <row r="170" spans="2:23" x14ac:dyDescent="0.35">
      <c r="B170" s="126" t="s">
        <v>19</v>
      </c>
      <c r="C170" s="106">
        <f>Kalkulasjonspriser!L61</f>
        <v>245246187.9888095</v>
      </c>
      <c r="D170" s="217">
        <f>C156</f>
        <v>2.3376E-3</v>
      </c>
      <c r="E170" s="138">
        <f>D170*C170</f>
        <v>573287.48904264113</v>
      </c>
    </row>
    <row r="171" spans="2:23" x14ac:dyDescent="0.35">
      <c r="B171" s="127" t="s">
        <v>23</v>
      </c>
      <c r="C171" s="106">
        <f>Kalkulasjonspriser!M61</f>
        <v>684128347.49000001</v>
      </c>
      <c r="D171" s="217">
        <f>C157</f>
        <v>2.454E-4</v>
      </c>
      <c r="E171" s="138">
        <f>D171*C171</f>
        <v>167885.096474046</v>
      </c>
    </row>
    <row r="172" spans="2:23" x14ac:dyDescent="0.35">
      <c r="B172" s="128" t="s">
        <v>27</v>
      </c>
      <c r="C172" s="106">
        <f>Kalkulasjonspriser!N61</f>
        <v>986610119.75333345</v>
      </c>
      <c r="D172" s="217">
        <f>C158</f>
        <v>0</v>
      </c>
      <c r="E172" s="138">
        <f>D172*C172</f>
        <v>0</v>
      </c>
    </row>
    <row r="173" spans="2:23" x14ac:dyDescent="0.35">
      <c r="C173" s="119"/>
      <c r="D173" s="119" t="s">
        <v>126</v>
      </c>
      <c r="E173" s="120">
        <f>SUM(E169:E172)</f>
        <v>1743691.5306513957</v>
      </c>
      <c r="F173" s="107"/>
    </row>
    <row r="174" spans="2:23" x14ac:dyDescent="0.35">
      <c r="B174" s="121"/>
      <c r="C174" s="121"/>
      <c r="D174" s="122"/>
      <c r="E174" s="121"/>
      <c r="F174" s="109"/>
      <c r="G174" s="110"/>
      <c r="H174" s="110"/>
    </row>
    <row r="175" spans="2:23" ht="16" thickBot="1" x14ac:dyDescent="0.4">
      <c r="B175" s="121"/>
      <c r="C175" s="123"/>
      <c r="D175" s="124"/>
      <c r="E175" s="121"/>
      <c r="F175" s="112"/>
      <c r="G175" s="108"/>
      <c r="H175" s="108"/>
      <c r="I175" s="108"/>
      <c r="J175" s="108"/>
    </row>
    <row r="176" spans="2:23" ht="16" thickBot="1" x14ac:dyDescent="0.4">
      <c r="B176" s="66" t="s">
        <v>127</v>
      </c>
      <c r="C176" s="171">
        <v>0.04</v>
      </c>
    </row>
    <row r="177" spans="2:42" x14ac:dyDescent="0.35">
      <c r="B177" s="66" t="s">
        <v>128</v>
      </c>
      <c r="C177" s="115">
        <v>2016</v>
      </c>
      <c r="D177" s="66">
        <v>2017</v>
      </c>
      <c r="E177" s="115">
        <v>2018</v>
      </c>
      <c r="F177" s="66">
        <v>2019</v>
      </c>
      <c r="G177" s="115">
        <v>2020</v>
      </c>
      <c r="H177" s="66">
        <v>2021</v>
      </c>
      <c r="I177" s="115">
        <v>2022</v>
      </c>
      <c r="J177" s="66">
        <v>2023</v>
      </c>
      <c r="K177" s="115">
        <v>2024</v>
      </c>
      <c r="L177" s="66">
        <v>2025</v>
      </c>
      <c r="M177" s="115">
        <v>2026</v>
      </c>
      <c r="N177" s="66">
        <v>2027</v>
      </c>
      <c r="O177" s="115">
        <v>2028</v>
      </c>
      <c r="P177" s="66">
        <v>2029</v>
      </c>
      <c r="Q177" s="115">
        <v>2030</v>
      </c>
      <c r="R177" s="66">
        <v>2031</v>
      </c>
      <c r="S177" s="115">
        <v>2032</v>
      </c>
      <c r="T177" s="66">
        <v>2033</v>
      </c>
      <c r="U177" s="115">
        <v>2034</v>
      </c>
      <c r="V177" s="66">
        <v>2035</v>
      </c>
      <c r="W177" s="115">
        <v>2036</v>
      </c>
      <c r="X177" s="66">
        <v>2037</v>
      </c>
      <c r="Y177" s="115">
        <v>2038</v>
      </c>
      <c r="Z177" s="66">
        <v>2039</v>
      </c>
      <c r="AA177" s="115">
        <v>2040</v>
      </c>
      <c r="AB177" s="66">
        <v>2041</v>
      </c>
      <c r="AC177" s="115">
        <v>2042</v>
      </c>
      <c r="AD177" s="66">
        <v>2043</v>
      </c>
      <c r="AE177" s="115">
        <v>2044</v>
      </c>
      <c r="AF177" s="66">
        <v>2045</v>
      </c>
      <c r="AG177" s="115">
        <v>2046</v>
      </c>
      <c r="AH177" s="66">
        <v>2047</v>
      </c>
      <c r="AI177" s="115">
        <v>2048</v>
      </c>
      <c r="AJ177" s="66">
        <v>2049</v>
      </c>
      <c r="AK177" s="115">
        <v>2050</v>
      </c>
      <c r="AL177" s="66">
        <v>2051</v>
      </c>
      <c r="AM177" s="115">
        <v>2052</v>
      </c>
      <c r="AN177" s="66">
        <v>2053</v>
      </c>
      <c r="AO177" s="115">
        <v>2054</v>
      </c>
      <c r="AP177" s="66">
        <v>2055</v>
      </c>
    </row>
    <row r="178" spans="2:42" x14ac:dyDescent="0.35">
      <c r="B178" s="66" t="s">
        <v>129</v>
      </c>
      <c r="C178" s="107">
        <f>E173</f>
        <v>1743691.5306513957</v>
      </c>
      <c r="D178" s="107">
        <f>C178</f>
        <v>1743691.5306513957</v>
      </c>
      <c r="E178" s="107">
        <f t="shared" ref="E178" si="6">D178</f>
        <v>1743691.5306513957</v>
      </c>
      <c r="F178" s="107">
        <f t="shared" ref="F178" si="7">E178</f>
        <v>1743691.5306513957</v>
      </c>
      <c r="G178" s="107">
        <f t="shared" ref="G178" si="8">F178</f>
        <v>1743691.5306513957</v>
      </c>
      <c r="H178" s="107">
        <f t="shared" ref="H178" si="9">G178</f>
        <v>1743691.5306513957</v>
      </c>
      <c r="I178" s="107">
        <f t="shared" ref="I178" si="10">H178</f>
        <v>1743691.5306513957</v>
      </c>
      <c r="J178" s="107">
        <f t="shared" ref="J178" si="11">I178</f>
        <v>1743691.5306513957</v>
      </c>
      <c r="K178" s="107">
        <f t="shared" ref="K178" si="12">J178</f>
        <v>1743691.5306513957</v>
      </c>
      <c r="L178" s="107">
        <f t="shared" ref="L178" si="13">K178</f>
        <v>1743691.5306513957</v>
      </c>
      <c r="M178" s="107">
        <f t="shared" ref="M178" si="14">L178</f>
        <v>1743691.5306513957</v>
      </c>
      <c r="N178" s="107">
        <f t="shared" ref="N178" si="15">M178</f>
        <v>1743691.5306513957</v>
      </c>
      <c r="O178" s="107">
        <f t="shared" ref="O178" si="16">N178</f>
        <v>1743691.5306513957</v>
      </c>
      <c r="P178" s="107">
        <f t="shared" ref="P178" si="17">O178</f>
        <v>1743691.5306513957</v>
      </c>
      <c r="Q178" s="107">
        <f t="shared" ref="Q178" si="18">P178</f>
        <v>1743691.5306513957</v>
      </c>
      <c r="R178" s="107">
        <f t="shared" ref="R178" si="19">Q178</f>
        <v>1743691.5306513957</v>
      </c>
      <c r="S178" s="107">
        <f t="shared" ref="S178" si="20">R178</f>
        <v>1743691.5306513957</v>
      </c>
      <c r="T178" s="107">
        <f t="shared" ref="T178" si="21">S178</f>
        <v>1743691.5306513957</v>
      </c>
      <c r="U178" s="107">
        <f t="shared" ref="U178" si="22">T178</f>
        <v>1743691.5306513957</v>
      </c>
      <c r="V178" s="107">
        <f t="shared" ref="V178" si="23">U178</f>
        <v>1743691.5306513957</v>
      </c>
      <c r="W178" s="107">
        <f t="shared" ref="W178" si="24">V178</f>
        <v>1743691.5306513957</v>
      </c>
      <c r="X178" s="107">
        <f>W178</f>
        <v>1743691.5306513957</v>
      </c>
      <c r="Y178" s="107">
        <f t="shared" ref="Y178" si="25">X178</f>
        <v>1743691.5306513957</v>
      </c>
      <c r="Z178" s="107">
        <f t="shared" ref="Z178" si="26">Y178</f>
        <v>1743691.5306513957</v>
      </c>
      <c r="AA178" s="107">
        <f t="shared" ref="AA178" si="27">Z178</f>
        <v>1743691.5306513957</v>
      </c>
      <c r="AB178" s="107">
        <f t="shared" ref="AB178" si="28">AA178</f>
        <v>1743691.5306513957</v>
      </c>
      <c r="AC178" s="107">
        <f t="shared" ref="AC178" si="29">AB178</f>
        <v>1743691.5306513957</v>
      </c>
      <c r="AD178" s="107">
        <f t="shared" ref="AD178" si="30">AC178</f>
        <v>1743691.5306513957</v>
      </c>
      <c r="AE178" s="107">
        <f t="shared" ref="AE178" si="31">AD178</f>
        <v>1743691.5306513957</v>
      </c>
      <c r="AF178" s="107">
        <f t="shared" ref="AF178" si="32">AE178</f>
        <v>1743691.5306513957</v>
      </c>
      <c r="AG178" s="107">
        <f t="shared" ref="AG178" si="33">AF178</f>
        <v>1743691.5306513957</v>
      </c>
      <c r="AH178" s="107">
        <f t="shared" ref="AH178" si="34">AG178</f>
        <v>1743691.5306513957</v>
      </c>
      <c r="AI178" s="107">
        <f t="shared" ref="AI178" si="35">AH178</f>
        <v>1743691.5306513957</v>
      </c>
      <c r="AJ178" s="107">
        <f t="shared" ref="AJ178" si="36">AI178</f>
        <v>1743691.5306513957</v>
      </c>
      <c r="AK178" s="107">
        <f t="shared" ref="AK178" si="37">AJ178</f>
        <v>1743691.5306513957</v>
      </c>
      <c r="AL178" s="107">
        <f t="shared" ref="AL178" si="38">AK178</f>
        <v>1743691.5306513957</v>
      </c>
      <c r="AM178" s="107">
        <f t="shared" ref="AM178" si="39">AL178</f>
        <v>1743691.5306513957</v>
      </c>
      <c r="AN178" s="107">
        <f t="shared" ref="AN178" si="40">AM178</f>
        <v>1743691.5306513957</v>
      </c>
      <c r="AO178" s="107">
        <f t="shared" ref="AO178" si="41">AN178</f>
        <v>1743691.5306513957</v>
      </c>
      <c r="AP178" s="107">
        <f t="shared" ref="AP178" si="42">AO178</f>
        <v>1743691.5306513957</v>
      </c>
    </row>
    <row r="179" spans="2:42" x14ac:dyDescent="0.35">
      <c r="B179" s="101"/>
      <c r="C179" s="7"/>
      <c r="D179" s="7"/>
      <c r="E179" s="229"/>
      <c r="F179" s="7"/>
      <c r="G179" s="136"/>
    </row>
    <row r="180" spans="2:42" ht="16" thickBot="1" x14ac:dyDescent="0.4">
      <c r="B180" s="116" t="s">
        <v>130</v>
      </c>
      <c r="C180" s="117">
        <f>NPV(C176,C178:AP178)</f>
        <v>34512492.18862883</v>
      </c>
      <c r="D180" s="7"/>
      <c r="E180" s="229"/>
      <c r="F180" s="7"/>
      <c r="G180" s="136"/>
    </row>
    <row r="181" spans="2:42" ht="16" thickTop="1" x14ac:dyDescent="0.35">
      <c r="B181" s="101"/>
      <c r="C181" s="7"/>
      <c r="D181" s="7"/>
      <c r="E181" s="229"/>
      <c r="F181" s="7"/>
      <c r="G181" s="136"/>
    </row>
    <row r="182" spans="2:42" x14ac:dyDescent="0.35">
      <c r="B182" s="101"/>
      <c r="C182" s="7"/>
      <c r="D182" s="7"/>
      <c r="E182" s="229"/>
      <c r="F182" s="7"/>
      <c r="G182" s="136"/>
    </row>
    <row r="183" spans="2:42" x14ac:dyDescent="0.35">
      <c r="B183" s="101"/>
      <c r="C183" s="7"/>
      <c r="D183" s="7"/>
      <c r="E183" s="229"/>
      <c r="F183" s="7"/>
      <c r="G183" s="136"/>
      <c r="K183" s="136"/>
      <c r="L183" s="136"/>
      <c r="M183" s="136"/>
      <c r="N183" s="136"/>
      <c r="O183" s="136"/>
      <c r="P183" s="136"/>
      <c r="Q183" s="136"/>
      <c r="R183" s="136"/>
      <c r="S183" s="136"/>
    </row>
    <row r="184" spans="2:42" x14ac:dyDescent="0.35">
      <c r="B184" s="140"/>
      <c r="C184" s="182"/>
      <c r="D184" s="136"/>
      <c r="E184" s="136"/>
      <c r="F184" s="136"/>
      <c r="G184" s="136"/>
      <c r="H184" s="136"/>
      <c r="I184" s="136"/>
      <c r="J184" s="136"/>
    </row>
    <row r="187" spans="2:42" ht="33.5" x14ac:dyDescent="0.75">
      <c r="B187" s="223" t="s">
        <v>285</v>
      </c>
      <c r="C187" s="224"/>
      <c r="D187" s="224"/>
      <c r="E187" s="224"/>
      <c r="F187" s="224"/>
      <c r="G187" s="224"/>
    </row>
    <row r="189" spans="2:42" x14ac:dyDescent="0.35">
      <c r="B189" s="66" t="s">
        <v>277</v>
      </c>
      <c r="I189" s="66"/>
    </row>
    <row r="190" spans="2:42" x14ac:dyDescent="0.35">
      <c r="L190" s="66" t="s">
        <v>120</v>
      </c>
      <c r="M190" s="66" t="s">
        <v>122</v>
      </c>
      <c r="N190" s="66" t="s">
        <v>123</v>
      </c>
      <c r="O190" s="66" t="s">
        <v>125</v>
      </c>
    </row>
    <row r="191" spans="2:42" ht="33.5" x14ac:dyDescent="0.75">
      <c r="B191" s="97" t="s">
        <v>286</v>
      </c>
      <c r="C191" s="66" t="s">
        <v>131</v>
      </c>
      <c r="J191" s="66" t="s">
        <v>295</v>
      </c>
      <c r="L191" s="138">
        <f>Kalkulasjonspriser!K61</f>
        <v>184830188.99976188</v>
      </c>
      <c r="M191" s="138">
        <f>Kalkulasjonspriser!L61</f>
        <v>245246187.9888095</v>
      </c>
      <c r="N191" s="138">
        <f>Kalkulasjonspriser!D10*Kalkulasjonspriser!D41</f>
        <v>3828264206.5500007</v>
      </c>
      <c r="O191" s="138">
        <f>Kalkulasjonspriser!E10*Kalkulasjonspriser!D41</f>
        <v>5520900019.9000015</v>
      </c>
    </row>
    <row r="192" spans="2:42" ht="33.5" x14ac:dyDescent="0.75">
      <c r="B192" s="97"/>
      <c r="C192" t="s">
        <v>255</v>
      </c>
    </row>
    <row r="193" spans="2:42" ht="16" thickBot="1" x14ac:dyDescent="0.4">
      <c r="B193" s="66" t="s">
        <v>294</v>
      </c>
      <c r="C193" t="s">
        <v>227</v>
      </c>
    </row>
    <row r="194" spans="2:42" ht="16" thickBot="1" x14ac:dyDescent="0.4">
      <c r="B194" t="s">
        <v>115</v>
      </c>
      <c r="C194" s="118" t="s">
        <v>116</v>
      </c>
    </row>
    <row r="195" spans="2:42" x14ac:dyDescent="0.35">
      <c r="B195" s="35" t="s">
        <v>8</v>
      </c>
      <c r="C195" t="s">
        <v>117</v>
      </c>
      <c r="D195" t="s">
        <v>118</v>
      </c>
      <c r="E195" t="s">
        <v>119</v>
      </c>
    </row>
    <row r="196" spans="2:42" x14ac:dyDescent="0.35">
      <c r="B196" s="125" t="s">
        <v>15</v>
      </c>
      <c r="C196" s="106">
        <f>L191</f>
        <v>184830188.99976188</v>
      </c>
      <c r="D196" s="217">
        <f>C107</f>
        <v>0</v>
      </c>
      <c r="E196" s="138">
        <f>D196*C196</f>
        <v>0</v>
      </c>
    </row>
    <row r="197" spans="2:42" x14ac:dyDescent="0.35">
      <c r="B197" s="126" t="s">
        <v>19</v>
      </c>
      <c r="C197" s="106">
        <f>M191</f>
        <v>245246187.9888095</v>
      </c>
      <c r="D197" s="217">
        <f>C108</f>
        <v>6.4056000000000009E-3</v>
      </c>
      <c r="E197" s="138">
        <f>D197*C197</f>
        <v>1570948.9817811183</v>
      </c>
    </row>
    <row r="198" spans="2:42" x14ac:dyDescent="0.35">
      <c r="B198" s="127" t="s">
        <v>23</v>
      </c>
      <c r="C198" s="106">
        <f>N191</f>
        <v>3828264206.5500007</v>
      </c>
      <c r="D198" s="217">
        <f>C109</f>
        <v>1.6014000000000002E-3</v>
      </c>
      <c r="E198" s="138">
        <f>D198*C198</f>
        <v>6130582.3003691724</v>
      </c>
    </row>
    <row r="199" spans="2:42" x14ac:dyDescent="0.35">
      <c r="B199" s="128" t="s">
        <v>27</v>
      </c>
      <c r="C199" s="106">
        <f>O191</f>
        <v>5520900019.9000015</v>
      </c>
      <c r="D199" s="217">
        <f>C110</f>
        <v>0</v>
      </c>
      <c r="E199" s="138">
        <f>D199*C199</f>
        <v>0</v>
      </c>
    </row>
    <row r="200" spans="2:42" x14ac:dyDescent="0.35">
      <c r="C200" s="119"/>
      <c r="D200" s="119" t="s">
        <v>126</v>
      </c>
      <c r="E200" s="120">
        <f>SUM(E196:E199)</f>
        <v>7701531.2821502909</v>
      </c>
      <c r="F200" s="107"/>
    </row>
    <row r="201" spans="2:42" x14ac:dyDescent="0.35">
      <c r="B201" s="121"/>
      <c r="C201" s="121"/>
      <c r="D201" s="122"/>
      <c r="E201" s="121"/>
      <c r="F201" s="109"/>
      <c r="G201" s="110"/>
      <c r="H201" s="110"/>
    </row>
    <row r="202" spans="2:42" ht="16" thickBot="1" x14ac:dyDescent="0.4">
      <c r="B202" s="121"/>
      <c r="C202" s="123"/>
      <c r="D202" s="124"/>
      <c r="E202" s="121"/>
      <c r="F202" s="112"/>
      <c r="G202" s="108"/>
      <c r="H202" s="108"/>
      <c r="I202" s="108"/>
      <c r="J202" s="108"/>
    </row>
    <row r="203" spans="2:42" ht="16" thickBot="1" x14ac:dyDescent="0.4">
      <c r="B203" s="66" t="s">
        <v>127</v>
      </c>
      <c r="C203" s="171">
        <v>0.04</v>
      </c>
    </row>
    <row r="204" spans="2:42" x14ac:dyDescent="0.35">
      <c r="B204" s="66" t="s">
        <v>128</v>
      </c>
      <c r="C204" s="115">
        <v>2016</v>
      </c>
      <c r="D204" s="66">
        <v>2017</v>
      </c>
      <c r="E204" s="115">
        <v>2018</v>
      </c>
      <c r="F204" s="66">
        <v>2019</v>
      </c>
      <c r="G204" s="115">
        <v>2020</v>
      </c>
      <c r="H204" s="66">
        <v>2021</v>
      </c>
      <c r="I204" s="115">
        <v>2022</v>
      </c>
      <c r="J204" s="66">
        <v>2023</v>
      </c>
      <c r="K204" s="115">
        <v>2024</v>
      </c>
      <c r="L204" s="66">
        <v>2025</v>
      </c>
      <c r="M204" s="115">
        <v>2026</v>
      </c>
      <c r="N204" s="66">
        <v>2027</v>
      </c>
      <c r="O204" s="115">
        <v>2028</v>
      </c>
      <c r="P204" s="66">
        <v>2029</v>
      </c>
      <c r="Q204" s="115">
        <v>2030</v>
      </c>
      <c r="R204" s="66">
        <v>2031</v>
      </c>
      <c r="S204" s="115">
        <v>2032</v>
      </c>
      <c r="T204" s="66">
        <v>2033</v>
      </c>
      <c r="U204" s="115">
        <v>2034</v>
      </c>
      <c r="V204" s="66">
        <v>2035</v>
      </c>
      <c r="W204" s="115">
        <v>2036</v>
      </c>
      <c r="X204" s="66">
        <v>2037</v>
      </c>
      <c r="Y204" s="115">
        <v>2038</v>
      </c>
      <c r="Z204" s="66">
        <v>2039</v>
      </c>
      <c r="AA204" s="115">
        <v>2040</v>
      </c>
      <c r="AB204" s="66">
        <v>2041</v>
      </c>
      <c r="AC204" s="115">
        <v>2042</v>
      </c>
      <c r="AD204" s="66">
        <v>2043</v>
      </c>
      <c r="AE204" s="115">
        <v>2044</v>
      </c>
      <c r="AF204" s="66">
        <v>2045</v>
      </c>
      <c r="AG204" s="115">
        <v>2046</v>
      </c>
      <c r="AH204" s="66">
        <v>2047</v>
      </c>
      <c r="AI204" s="115">
        <v>2048</v>
      </c>
      <c r="AJ204" s="66">
        <v>2049</v>
      </c>
      <c r="AK204" s="115">
        <v>2050</v>
      </c>
      <c r="AL204" s="66">
        <v>2051</v>
      </c>
      <c r="AM204" s="115">
        <v>2052</v>
      </c>
      <c r="AN204" s="66">
        <v>2053</v>
      </c>
      <c r="AO204" s="115">
        <v>2054</v>
      </c>
      <c r="AP204" s="66">
        <v>2055</v>
      </c>
    </row>
    <row r="205" spans="2:42" x14ac:dyDescent="0.35">
      <c r="B205" s="66" t="s">
        <v>129</v>
      </c>
      <c r="C205" s="107">
        <f>E200</f>
        <v>7701531.2821502909</v>
      </c>
      <c r="D205" s="107">
        <f>C205</f>
        <v>7701531.2821502909</v>
      </c>
      <c r="E205" s="107">
        <f t="shared" ref="E205" si="43">D205</f>
        <v>7701531.2821502909</v>
      </c>
      <c r="F205" s="107">
        <f>E205</f>
        <v>7701531.2821502909</v>
      </c>
      <c r="G205" s="107">
        <f t="shared" ref="G205" si="44">F205</f>
        <v>7701531.2821502909</v>
      </c>
      <c r="H205" s="107">
        <f t="shared" ref="H205" si="45">G205</f>
        <v>7701531.2821502909</v>
      </c>
      <c r="I205" s="107">
        <f t="shared" ref="I205" si="46">H205</f>
        <v>7701531.2821502909</v>
      </c>
      <c r="J205" s="107">
        <f t="shared" ref="J205" si="47">I205</f>
        <v>7701531.2821502909</v>
      </c>
      <c r="K205" s="107">
        <f>J205</f>
        <v>7701531.2821502909</v>
      </c>
      <c r="L205" s="107">
        <f>K205</f>
        <v>7701531.2821502909</v>
      </c>
      <c r="M205" s="107">
        <f t="shared" ref="M205" si="48">L205</f>
        <v>7701531.2821502909</v>
      </c>
      <c r="N205" s="107">
        <f t="shared" ref="N205" si="49">M205</f>
        <v>7701531.2821502909</v>
      </c>
      <c r="O205" s="107">
        <f t="shared" ref="O205" si="50">N205</f>
        <v>7701531.2821502909</v>
      </c>
      <c r="P205" s="107">
        <f t="shared" ref="P205" si="51">O205</f>
        <v>7701531.2821502909</v>
      </c>
      <c r="Q205" s="107">
        <f t="shared" ref="Q205" si="52">P205</f>
        <v>7701531.2821502909</v>
      </c>
      <c r="R205" s="107">
        <f t="shared" ref="R205" si="53">Q205</f>
        <v>7701531.2821502909</v>
      </c>
      <c r="S205" s="107">
        <f t="shared" ref="S205" si="54">R205</f>
        <v>7701531.2821502909</v>
      </c>
      <c r="T205" s="107">
        <f t="shared" ref="T205" si="55">S205</f>
        <v>7701531.2821502909</v>
      </c>
      <c r="U205" s="107">
        <f t="shared" ref="U205" si="56">T205</f>
        <v>7701531.2821502909</v>
      </c>
      <c r="V205" s="107">
        <f t="shared" ref="V205" si="57">U205</f>
        <v>7701531.2821502909</v>
      </c>
      <c r="W205" s="107">
        <f t="shared" ref="W205" si="58">V205</f>
        <v>7701531.2821502909</v>
      </c>
      <c r="X205" s="107">
        <f>W205</f>
        <v>7701531.2821502909</v>
      </c>
      <c r="Y205" s="107">
        <f t="shared" ref="Y205" si="59">X205</f>
        <v>7701531.2821502909</v>
      </c>
      <c r="Z205" s="107">
        <f t="shared" ref="Z205" si="60">Y205</f>
        <v>7701531.2821502909</v>
      </c>
      <c r="AA205" s="107">
        <f t="shared" ref="AA205" si="61">Z205</f>
        <v>7701531.2821502909</v>
      </c>
      <c r="AB205" s="107">
        <f t="shared" ref="AB205" si="62">AA205</f>
        <v>7701531.2821502909</v>
      </c>
      <c r="AC205" s="107">
        <f t="shared" ref="AC205" si="63">AB205</f>
        <v>7701531.2821502909</v>
      </c>
      <c r="AD205" s="107">
        <f t="shared" ref="AD205" si="64">AC205</f>
        <v>7701531.2821502909</v>
      </c>
      <c r="AE205" s="107">
        <f t="shared" ref="AE205" si="65">AD205</f>
        <v>7701531.2821502909</v>
      </c>
      <c r="AF205" s="107">
        <f t="shared" ref="AF205" si="66">AE205</f>
        <v>7701531.2821502909</v>
      </c>
      <c r="AG205" s="107">
        <f t="shared" ref="AG205" si="67">AF205</f>
        <v>7701531.2821502909</v>
      </c>
      <c r="AH205" s="107">
        <f t="shared" ref="AH205" si="68">AG205</f>
        <v>7701531.2821502909</v>
      </c>
      <c r="AI205" s="107">
        <f t="shared" ref="AI205" si="69">AH205</f>
        <v>7701531.2821502909</v>
      </c>
      <c r="AJ205" s="107">
        <f t="shared" ref="AJ205" si="70">AI205</f>
        <v>7701531.2821502909</v>
      </c>
      <c r="AK205" s="107">
        <f t="shared" ref="AK205" si="71">AJ205</f>
        <v>7701531.2821502909</v>
      </c>
      <c r="AL205" s="107">
        <f t="shared" ref="AL205" si="72">AK205</f>
        <v>7701531.2821502909</v>
      </c>
      <c r="AM205" s="107">
        <f t="shared" ref="AM205" si="73">AL205</f>
        <v>7701531.2821502909</v>
      </c>
      <c r="AN205" s="107">
        <f t="shared" ref="AN205" si="74">AM205</f>
        <v>7701531.2821502909</v>
      </c>
      <c r="AO205" s="107">
        <f t="shared" ref="AO205" si="75">AN205</f>
        <v>7701531.2821502909</v>
      </c>
      <c r="AP205" s="107">
        <f t="shared" ref="AP205" si="76">AO205</f>
        <v>7701531.2821502909</v>
      </c>
    </row>
    <row r="207" spans="2:42" ht="16" thickBot="1" x14ac:dyDescent="0.4">
      <c r="B207" s="116" t="s">
        <v>130</v>
      </c>
      <c r="C207" s="117">
        <f>NPV(C203,C205:AP205)</f>
        <v>152434667.22373614</v>
      </c>
    </row>
    <row r="208" spans="2:42" ht="16" thickTop="1" x14ac:dyDescent="0.35"/>
    <row r="212" spans="2:3" ht="33.5" x14ac:dyDescent="0.75">
      <c r="B212" s="97" t="s">
        <v>296</v>
      </c>
    </row>
    <row r="217" spans="2:3" x14ac:dyDescent="0.35">
      <c r="C217" t="s">
        <v>130</v>
      </c>
    </row>
    <row r="218" spans="2:3" x14ac:dyDescent="0.35">
      <c r="B218" t="s">
        <v>278</v>
      </c>
      <c r="C218" s="222">
        <f>C132/1000000</f>
        <v>52.777671398136299</v>
      </c>
    </row>
    <row r="219" spans="2:3" x14ac:dyDescent="0.35">
      <c r="B219" t="s">
        <v>283</v>
      </c>
      <c r="C219" s="222">
        <f>C180/1000000</f>
        <v>34.512492188628833</v>
      </c>
    </row>
    <row r="220" spans="2:3" x14ac:dyDescent="0.35">
      <c r="B220" t="s">
        <v>282</v>
      </c>
      <c r="C220" s="222">
        <f>C207/1000000</f>
        <v>152.43466722373614</v>
      </c>
    </row>
  </sheetData>
  <pageMargins left="0.75" right="0.75" top="1" bottom="1" header="0.5" footer="0.5"/>
  <pageSetup paperSize="9" orientation="portrait" horizontalDpi="4294967292" verticalDpi="4294967292"/>
  <ignoredErrors>
    <ignoredError sqref="E100 F99 C109:C111 D121 D196 C158" emptyCellReference="1"/>
  </ignoredErrors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P137"/>
  <sheetViews>
    <sheetView workbookViewId="0">
      <selection activeCell="F127" sqref="F127"/>
    </sheetView>
  </sheetViews>
  <sheetFormatPr baseColWidth="10" defaultColWidth="11" defaultRowHeight="15.5" x14ac:dyDescent="0.35"/>
  <cols>
    <col min="2" max="2" width="24.08203125" bestFit="1" customWidth="1"/>
    <col min="3" max="3" width="13.83203125" customWidth="1"/>
    <col min="4" max="4" width="10.58203125" customWidth="1"/>
    <col min="5" max="5" width="14.08203125" customWidth="1"/>
    <col min="6" max="6" width="12.08203125" customWidth="1"/>
    <col min="7" max="7" width="11" customWidth="1"/>
    <col min="8" max="8" width="12.5" customWidth="1"/>
    <col min="10" max="10" width="12.33203125" customWidth="1"/>
    <col min="11" max="11" width="22" customWidth="1"/>
  </cols>
  <sheetData>
    <row r="1" spans="2:18" ht="34" thickBot="1" x14ac:dyDescent="0.8">
      <c r="B1" s="97" t="s">
        <v>98</v>
      </c>
      <c r="C1" s="66" t="s">
        <v>239</v>
      </c>
    </row>
    <row r="2" spans="2:18" ht="16" thickBot="1" x14ac:dyDescent="0.4">
      <c r="B2" t="s">
        <v>250</v>
      </c>
      <c r="K2" s="66" t="s">
        <v>81</v>
      </c>
      <c r="L2" s="80">
        <v>0.65</v>
      </c>
    </row>
    <row r="3" spans="2:18" x14ac:dyDescent="0.35">
      <c r="B3" s="79" t="s">
        <v>222</v>
      </c>
      <c r="K3" s="66"/>
      <c r="L3" s="182"/>
      <c r="M3" s="66"/>
    </row>
    <row r="4" spans="2:18" x14ac:dyDescent="0.35">
      <c r="B4" s="66" t="s">
        <v>216</v>
      </c>
      <c r="C4" s="7"/>
      <c r="D4" s="7"/>
      <c r="E4" s="7"/>
      <c r="F4" s="7"/>
      <c r="G4" s="7"/>
      <c r="H4" s="7"/>
      <c r="I4" s="7"/>
      <c r="K4" s="98" t="s">
        <v>217</v>
      </c>
      <c r="L4" s="66" t="s">
        <v>241</v>
      </c>
    </row>
    <row r="5" spans="2:18" x14ac:dyDescent="0.35">
      <c r="B5" s="72" t="s">
        <v>57</v>
      </c>
      <c r="C5" s="72" t="s">
        <v>58</v>
      </c>
      <c r="D5" s="72" t="s">
        <v>59</v>
      </c>
      <c r="E5" s="72" t="s">
        <v>60</v>
      </c>
      <c r="F5" s="72" t="s">
        <v>61</v>
      </c>
      <c r="G5" s="72" t="s">
        <v>62</v>
      </c>
      <c r="H5" s="72" t="s">
        <v>63</v>
      </c>
      <c r="I5" s="72" t="s">
        <v>64</v>
      </c>
      <c r="J5" s="195"/>
      <c r="K5" s="72" t="s">
        <v>57</v>
      </c>
      <c r="L5" s="72" t="s">
        <v>58</v>
      </c>
      <c r="M5" s="72" t="s">
        <v>59</v>
      </c>
      <c r="N5" s="72" t="s">
        <v>60</v>
      </c>
      <c r="O5" s="72" t="s">
        <v>61</v>
      </c>
      <c r="P5" s="72" t="s">
        <v>62</v>
      </c>
      <c r="Q5" s="72" t="s">
        <v>63</v>
      </c>
      <c r="R5" s="72" t="s">
        <v>64</v>
      </c>
    </row>
    <row r="6" spans="2:18" x14ac:dyDescent="0.35">
      <c r="B6" s="30" t="s">
        <v>65</v>
      </c>
      <c r="C6" s="7"/>
      <c r="D6" s="7"/>
      <c r="E6" s="7"/>
      <c r="F6" s="7"/>
      <c r="G6" s="7"/>
      <c r="H6" s="73"/>
      <c r="I6" s="73"/>
      <c r="J6" s="196"/>
      <c r="K6" s="30" t="s">
        <v>65</v>
      </c>
      <c r="L6" s="158">
        <f>(C6*$L$2)</f>
        <v>0</v>
      </c>
      <c r="M6" s="158">
        <f t="shared" ref="M6:R21" si="0">(D6*$L$2)</f>
        <v>0</v>
      </c>
      <c r="N6" s="158">
        <f t="shared" si="0"/>
        <v>0</v>
      </c>
      <c r="O6" s="158">
        <f t="shared" si="0"/>
        <v>0</v>
      </c>
      <c r="P6" s="158">
        <f t="shared" si="0"/>
        <v>0</v>
      </c>
      <c r="Q6" s="158">
        <f t="shared" si="0"/>
        <v>0</v>
      </c>
      <c r="R6" s="158">
        <f t="shared" si="0"/>
        <v>0</v>
      </c>
    </row>
    <row r="7" spans="2:18" x14ac:dyDescent="0.35">
      <c r="B7" s="30" t="s">
        <v>66</v>
      </c>
      <c r="C7" s="7"/>
      <c r="D7" s="7"/>
      <c r="E7" s="7"/>
      <c r="F7" s="7"/>
      <c r="G7" s="7"/>
      <c r="H7" s="73"/>
      <c r="I7" s="73"/>
      <c r="J7" s="196"/>
      <c r="K7" s="30" t="s">
        <v>66</v>
      </c>
      <c r="L7" s="158">
        <f>(C7*$L$2)</f>
        <v>0</v>
      </c>
      <c r="M7" s="158">
        <f t="shared" si="0"/>
        <v>0</v>
      </c>
      <c r="N7" s="158">
        <f t="shared" si="0"/>
        <v>0</v>
      </c>
      <c r="O7" s="158">
        <f t="shared" si="0"/>
        <v>0</v>
      </c>
      <c r="P7" s="158">
        <f t="shared" si="0"/>
        <v>0</v>
      </c>
      <c r="Q7" s="158">
        <f t="shared" si="0"/>
        <v>0</v>
      </c>
      <c r="R7" s="158">
        <f t="shared" si="0"/>
        <v>0</v>
      </c>
    </row>
    <row r="8" spans="2:18" x14ac:dyDescent="0.35">
      <c r="B8" s="74" t="s">
        <v>67</v>
      </c>
      <c r="C8" s="6"/>
      <c r="D8" s="6"/>
      <c r="E8" s="6"/>
      <c r="F8" s="6"/>
      <c r="G8" s="6"/>
      <c r="H8" s="75"/>
      <c r="I8" s="75"/>
      <c r="J8" s="101"/>
      <c r="K8" s="74" t="s">
        <v>67</v>
      </c>
      <c r="L8" s="158">
        <f t="shared" ref="L8:L21" si="1">(C8*$L$2)</f>
        <v>0</v>
      </c>
      <c r="M8" s="158">
        <f t="shared" si="0"/>
        <v>0</v>
      </c>
      <c r="N8" s="158">
        <f t="shared" si="0"/>
        <v>0</v>
      </c>
      <c r="O8" s="158">
        <f t="shared" si="0"/>
        <v>0</v>
      </c>
      <c r="P8" s="158">
        <f t="shared" si="0"/>
        <v>0</v>
      </c>
      <c r="Q8" s="158">
        <f t="shared" si="0"/>
        <v>0</v>
      </c>
      <c r="R8" s="158">
        <f t="shared" si="0"/>
        <v>0</v>
      </c>
    </row>
    <row r="9" spans="2:18" x14ac:dyDescent="0.35">
      <c r="B9" s="76" t="s">
        <v>68</v>
      </c>
      <c r="C9" s="77">
        <v>50</v>
      </c>
      <c r="D9" s="77">
        <v>291.39999999999998</v>
      </c>
      <c r="E9" s="77">
        <v>785.2</v>
      </c>
      <c r="F9" s="129"/>
      <c r="G9" s="77"/>
      <c r="H9" s="78"/>
      <c r="I9" s="78"/>
      <c r="J9" s="101"/>
      <c r="K9" s="76" t="s">
        <v>68</v>
      </c>
      <c r="L9" s="161">
        <f t="shared" si="1"/>
        <v>32.5</v>
      </c>
      <c r="M9" s="161">
        <f t="shared" si="0"/>
        <v>189.41</v>
      </c>
      <c r="N9" s="161">
        <f t="shared" si="0"/>
        <v>510.38000000000005</v>
      </c>
      <c r="O9" s="161">
        <f t="shared" si="0"/>
        <v>0</v>
      </c>
      <c r="P9" s="161">
        <f t="shared" si="0"/>
        <v>0</v>
      </c>
      <c r="Q9" s="161">
        <f t="shared" si="0"/>
        <v>0</v>
      </c>
      <c r="R9" s="161">
        <f t="shared" si="0"/>
        <v>0</v>
      </c>
    </row>
    <row r="10" spans="2:18" x14ac:dyDescent="0.35">
      <c r="B10" s="30" t="s">
        <v>69</v>
      </c>
      <c r="C10" s="7">
        <v>44.5</v>
      </c>
      <c r="D10" s="7">
        <v>153.1</v>
      </c>
      <c r="E10" s="7">
        <v>446</v>
      </c>
      <c r="G10" s="7"/>
      <c r="H10" s="73"/>
      <c r="I10" s="73"/>
      <c r="K10" s="30" t="s">
        <v>69</v>
      </c>
      <c r="L10" s="84">
        <f t="shared" si="1"/>
        <v>28.925000000000001</v>
      </c>
      <c r="M10" s="84">
        <f t="shared" si="0"/>
        <v>99.515000000000001</v>
      </c>
      <c r="N10" s="84">
        <f t="shared" si="0"/>
        <v>289.90000000000003</v>
      </c>
      <c r="O10" s="84">
        <f t="shared" si="0"/>
        <v>0</v>
      </c>
      <c r="P10" s="84">
        <f t="shared" si="0"/>
        <v>0</v>
      </c>
      <c r="Q10" s="84">
        <f t="shared" si="0"/>
        <v>0</v>
      </c>
      <c r="R10" s="84">
        <f t="shared" si="0"/>
        <v>0</v>
      </c>
    </row>
    <row r="11" spans="2:18" x14ac:dyDescent="0.35">
      <c r="B11" s="30" t="s">
        <v>70</v>
      </c>
      <c r="C11" s="7"/>
      <c r="D11" s="7"/>
      <c r="E11" s="7"/>
      <c r="F11" s="7"/>
      <c r="G11" s="7"/>
      <c r="H11" s="73"/>
      <c r="I11" s="73"/>
      <c r="K11" s="30" t="s">
        <v>70</v>
      </c>
      <c r="L11" s="84">
        <f t="shared" si="1"/>
        <v>0</v>
      </c>
      <c r="M11" s="84">
        <f t="shared" si="0"/>
        <v>0</v>
      </c>
      <c r="N11" s="84">
        <f t="shared" si="0"/>
        <v>0</v>
      </c>
      <c r="O11" s="84">
        <f t="shared" si="0"/>
        <v>0</v>
      </c>
      <c r="P11" s="84">
        <f t="shared" si="0"/>
        <v>0</v>
      </c>
      <c r="Q11" s="84">
        <f t="shared" si="0"/>
        <v>0</v>
      </c>
      <c r="R11" s="84">
        <f t="shared" si="0"/>
        <v>0</v>
      </c>
    </row>
    <row r="12" spans="2:18" x14ac:dyDescent="0.35">
      <c r="B12" s="30" t="s">
        <v>71</v>
      </c>
      <c r="C12" s="7"/>
      <c r="D12" s="7"/>
      <c r="E12" s="7"/>
      <c r="F12" s="7"/>
      <c r="G12" s="7"/>
      <c r="H12" s="73"/>
      <c r="I12" s="73"/>
      <c r="K12" s="30" t="s">
        <v>71</v>
      </c>
      <c r="L12" s="84">
        <f t="shared" si="1"/>
        <v>0</v>
      </c>
      <c r="M12" s="84">
        <f t="shared" si="0"/>
        <v>0</v>
      </c>
      <c r="N12" s="84">
        <f t="shared" si="0"/>
        <v>0</v>
      </c>
      <c r="O12" s="84">
        <f t="shared" si="0"/>
        <v>0</v>
      </c>
      <c r="P12" s="84">
        <f t="shared" si="0"/>
        <v>0</v>
      </c>
      <c r="Q12" s="84">
        <f t="shared" si="0"/>
        <v>0</v>
      </c>
      <c r="R12" s="84">
        <f t="shared" si="0"/>
        <v>0</v>
      </c>
    </row>
    <row r="13" spans="2:18" x14ac:dyDescent="0.35">
      <c r="B13" s="30" t="s">
        <v>72</v>
      </c>
      <c r="C13" s="7"/>
      <c r="D13" s="7"/>
      <c r="E13" s="7"/>
      <c r="F13" s="7"/>
      <c r="G13" s="7"/>
      <c r="H13" s="73"/>
      <c r="I13" s="73"/>
      <c r="K13" s="30" t="s">
        <v>72</v>
      </c>
      <c r="L13" s="84">
        <f t="shared" si="1"/>
        <v>0</v>
      </c>
      <c r="M13" s="84">
        <f t="shared" si="0"/>
        <v>0</v>
      </c>
      <c r="N13" s="84">
        <f t="shared" si="0"/>
        <v>0</v>
      </c>
      <c r="O13" s="84">
        <f t="shared" si="0"/>
        <v>0</v>
      </c>
      <c r="P13" s="84">
        <f t="shared" si="0"/>
        <v>0</v>
      </c>
      <c r="Q13" s="84">
        <f t="shared" si="0"/>
        <v>0</v>
      </c>
      <c r="R13" s="84">
        <f t="shared" si="0"/>
        <v>0</v>
      </c>
    </row>
    <row r="14" spans="2:18" x14ac:dyDescent="0.35">
      <c r="B14" s="30" t="s">
        <v>73</v>
      </c>
      <c r="C14" s="7"/>
      <c r="D14" s="7">
        <v>135.80000000000001</v>
      </c>
      <c r="F14" s="7"/>
      <c r="G14" s="7"/>
      <c r="H14" s="73"/>
      <c r="I14" s="73"/>
      <c r="K14" s="30" t="s">
        <v>73</v>
      </c>
      <c r="L14" s="84">
        <f t="shared" si="1"/>
        <v>0</v>
      </c>
      <c r="M14" s="84">
        <f t="shared" si="0"/>
        <v>88.27000000000001</v>
      </c>
      <c r="N14" s="84">
        <f t="shared" si="0"/>
        <v>0</v>
      </c>
      <c r="O14" s="84">
        <f t="shared" si="0"/>
        <v>0</v>
      </c>
      <c r="P14" s="84">
        <f t="shared" si="0"/>
        <v>0</v>
      </c>
      <c r="Q14" s="84">
        <f t="shared" si="0"/>
        <v>0</v>
      </c>
      <c r="R14" s="84">
        <f t="shared" si="0"/>
        <v>0</v>
      </c>
    </row>
    <row r="15" spans="2:18" x14ac:dyDescent="0.35">
      <c r="B15" s="30" t="s">
        <v>74</v>
      </c>
      <c r="C15" s="7">
        <v>14</v>
      </c>
      <c r="E15" s="7"/>
      <c r="F15" s="7"/>
      <c r="G15" s="7"/>
      <c r="H15" s="73"/>
      <c r="I15" s="73"/>
      <c r="K15" s="30" t="s">
        <v>74</v>
      </c>
      <c r="L15" s="84">
        <f t="shared" si="1"/>
        <v>9.1</v>
      </c>
      <c r="M15" s="84">
        <f t="shared" si="0"/>
        <v>0</v>
      </c>
      <c r="N15" s="84">
        <f t="shared" si="0"/>
        <v>0</v>
      </c>
      <c r="O15" s="84">
        <f t="shared" si="0"/>
        <v>0</v>
      </c>
      <c r="P15" s="84">
        <f t="shared" si="0"/>
        <v>0</v>
      </c>
      <c r="Q15" s="84">
        <f t="shared" si="0"/>
        <v>0</v>
      </c>
      <c r="R15" s="84">
        <f t="shared" si="0"/>
        <v>0</v>
      </c>
    </row>
    <row r="16" spans="2:18" x14ac:dyDescent="0.35">
      <c r="B16" s="76" t="s">
        <v>75</v>
      </c>
      <c r="C16" s="77"/>
      <c r="D16" s="77"/>
      <c r="E16" s="77">
        <v>360</v>
      </c>
      <c r="F16" s="129"/>
      <c r="G16" s="77"/>
      <c r="H16" s="78"/>
      <c r="I16" s="78"/>
      <c r="K16" s="76" t="s">
        <v>75</v>
      </c>
      <c r="L16" s="161">
        <f t="shared" si="1"/>
        <v>0</v>
      </c>
      <c r="M16" s="161">
        <f t="shared" si="0"/>
        <v>0</v>
      </c>
      <c r="N16" s="161">
        <f t="shared" si="0"/>
        <v>234</v>
      </c>
      <c r="O16" s="161">
        <f t="shared" si="0"/>
        <v>0</v>
      </c>
      <c r="P16" s="161">
        <f t="shared" si="0"/>
        <v>0</v>
      </c>
      <c r="Q16" s="161">
        <f t="shared" si="0"/>
        <v>0</v>
      </c>
      <c r="R16" s="161">
        <f t="shared" si="0"/>
        <v>0</v>
      </c>
    </row>
    <row r="17" spans="2:18" x14ac:dyDescent="0.35">
      <c r="B17" s="30" t="s">
        <v>76</v>
      </c>
      <c r="C17" s="7"/>
      <c r="D17" s="7">
        <v>1264</v>
      </c>
      <c r="F17" s="7"/>
      <c r="G17" s="7"/>
      <c r="H17" s="73"/>
      <c r="I17" s="73"/>
      <c r="K17" s="30" t="s">
        <v>76</v>
      </c>
      <c r="L17" s="84">
        <f t="shared" si="1"/>
        <v>0</v>
      </c>
      <c r="M17" s="84">
        <f t="shared" si="0"/>
        <v>821.6</v>
      </c>
      <c r="N17" s="84">
        <f t="shared" si="0"/>
        <v>0</v>
      </c>
      <c r="O17" s="84">
        <f t="shared" si="0"/>
        <v>0</v>
      </c>
      <c r="P17" s="84">
        <f t="shared" si="0"/>
        <v>0</v>
      </c>
      <c r="Q17" s="84">
        <f t="shared" si="0"/>
        <v>0</v>
      </c>
      <c r="R17" s="84">
        <f t="shared" si="0"/>
        <v>0</v>
      </c>
    </row>
    <row r="18" spans="2:18" x14ac:dyDescent="0.35">
      <c r="B18" s="30" t="s">
        <v>77</v>
      </c>
      <c r="C18" s="7"/>
      <c r="D18" s="7"/>
      <c r="E18" s="7"/>
      <c r="F18" s="7"/>
      <c r="G18" s="7"/>
      <c r="H18" s="73"/>
      <c r="I18" s="73"/>
      <c r="K18" s="30" t="s">
        <v>77</v>
      </c>
      <c r="L18" s="84">
        <f t="shared" si="1"/>
        <v>0</v>
      </c>
      <c r="M18" s="84">
        <f t="shared" si="0"/>
        <v>0</v>
      </c>
      <c r="N18" s="84">
        <f t="shared" si="0"/>
        <v>0</v>
      </c>
      <c r="O18" s="84">
        <f t="shared" si="0"/>
        <v>0</v>
      </c>
      <c r="P18" s="84">
        <f t="shared" si="0"/>
        <v>0</v>
      </c>
      <c r="Q18" s="84">
        <f t="shared" si="0"/>
        <v>0</v>
      </c>
      <c r="R18" s="84">
        <f t="shared" si="0"/>
        <v>0</v>
      </c>
    </row>
    <row r="19" spans="2:18" x14ac:dyDescent="0.35">
      <c r="B19" s="30" t="s">
        <v>78</v>
      </c>
      <c r="C19" s="7">
        <v>28.8</v>
      </c>
      <c r="D19" s="7">
        <v>28.8</v>
      </c>
      <c r="E19" s="7"/>
      <c r="F19" s="7"/>
      <c r="G19" s="7"/>
      <c r="H19" s="73"/>
      <c r="I19" s="73"/>
      <c r="K19" s="30" t="s">
        <v>78</v>
      </c>
      <c r="L19" s="84">
        <f t="shared" si="1"/>
        <v>18.720000000000002</v>
      </c>
      <c r="M19" s="84">
        <f t="shared" si="0"/>
        <v>18.720000000000002</v>
      </c>
      <c r="N19" s="84">
        <f t="shared" si="0"/>
        <v>0</v>
      </c>
      <c r="O19" s="84">
        <f t="shared" si="0"/>
        <v>0</v>
      </c>
      <c r="P19" s="84">
        <f t="shared" si="0"/>
        <v>0</v>
      </c>
      <c r="Q19" s="84">
        <f t="shared" si="0"/>
        <v>0</v>
      </c>
      <c r="R19" s="84">
        <f t="shared" si="0"/>
        <v>0</v>
      </c>
    </row>
    <row r="20" spans="2:18" x14ac:dyDescent="0.35">
      <c r="B20" s="30" t="s">
        <v>79</v>
      </c>
      <c r="C20" s="7">
        <v>200</v>
      </c>
      <c r="D20" s="7">
        <v>200</v>
      </c>
      <c r="E20" s="7">
        <v>200</v>
      </c>
      <c r="F20" s="7"/>
      <c r="G20" s="7"/>
      <c r="H20" s="73"/>
      <c r="I20" s="73"/>
      <c r="K20" s="30" t="s">
        <v>79</v>
      </c>
      <c r="L20" s="84">
        <f t="shared" si="1"/>
        <v>130</v>
      </c>
      <c r="M20" s="84">
        <f t="shared" si="0"/>
        <v>130</v>
      </c>
      <c r="N20" s="84">
        <f t="shared" si="0"/>
        <v>130</v>
      </c>
      <c r="O20" s="84">
        <f t="shared" si="0"/>
        <v>0</v>
      </c>
      <c r="P20" s="84">
        <f t="shared" si="0"/>
        <v>0</v>
      </c>
      <c r="Q20" s="84">
        <f t="shared" si="0"/>
        <v>0</v>
      </c>
      <c r="R20" s="84">
        <f t="shared" si="0"/>
        <v>0</v>
      </c>
    </row>
    <row r="21" spans="2:18" x14ac:dyDescent="0.35">
      <c r="B21" s="76" t="s">
        <v>80</v>
      </c>
      <c r="C21" s="78"/>
      <c r="D21" s="78"/>
      <c r="E21" s="78"/>
      <c r="F21" s="78"/>
      <c r="G21" s="78"/>
      <c r="H21" s="78"/>
      <c r="I21" s="78"/>
      <c r="K21" s="76" t="s">
        <v>80</v>
      </c>
      <c r="L21" s="161">
        <f t="shared" si="1"/>
        <v>0</v>
      </c>
      <c r="M21" s="161">
        <f t="shared" si="0"/>
        <v>0</v>
      </c>
      <c r="N21" s="161">
        <f t="shared" si="0"/>
        <v>0</v>
      </c>
      <c r="O21" s="161">
        <f t="shared" si="0"/>
        <v>0</v>
      </c>
      <c r="P21" s="161">
        <f t="shared" si="0"/>
        <v>0</v>
      </c>
      <c r="Q21" s="161">
        <f t="shared" si="0"/>
        <v>0</v>
      </c>
      <c r="R21" s="161">
        <f t="shared" si="0"/>
        <v>0</v>
      </c>
    </row>
    <row r="23" spans="2:18" ht="16" thickBot="1" x14ac:dyDescent="0.4"/>
    <row r="24" spans="2:18" ht="16" thickBot="1" x14ac:dyDescent="0.4">
      <c r="B24" s="66" t="s">
        <v>82</v>
      </c>
      <c r="C24" s="80">
        <v>0.25</v>
      </c>
    </row>
    <row r="25" spans="2:18" x14ac:dyDescent="0.35">
      <c r="B25" t="s">
        <v>249</v>
      </c>
    </row>
    <row r="26" spans="2:18" x14ac:dyDescent="0.35">
      <c r="B26" s="98" t="s">
        <v>259</v>
      </c>
      <c r="C26" s="66" t="s">
        <v>242</v>
      </c>
    </row>
    <row r="27" spans="2:18" x14ac:dyDescent="0.35">
      <c r="B27" s="72" t="s">
        <v>57</v>
      </c>
      <c r="C27" s="72" t="s">
        <v>58</v>
      </c>
      <c r="D27" s="72" t="s">
        <v>59</v>
      </c>
      <c r="E27" s="72" t="s">
        <v>60</v>
      </c>
      <c r="F27" s="72" t="s">
        <v>61</v>
      </c>
      <c r="G27" s="72" t="s">
        <v>62</v>
      </c>
      <c r="H27" s="72" t="s">
        <v>63</v>
      </c>
      <c r="I27" s="72" t="s">
        <v>64</v>
      </c>
      <c r="K27" s="67" t="s">
        <v>10</v>
      </c>
      <c r="L27" s="66" t="s">
        <v>97</v>
      </c>
    </row>
    <row r="28" spans="2:18" x14ac:dyDescent="0.35">
      <c r="B28" s="30" t="s">
        <v>65</v>
      </c>
      <c r="C28" s="84">
        <f>L6*(1-$C$24)</f>
        <v>0</v>
      </c>
      <c r="D28" s="84">
        <f t="shared" ref="D28:I28" si="2">M6*(1-$C$24)</f>
        <v>0</v>
      </c>
      <c r="E28" s="84">
        <f t="shared" si="2"/>
        <v>0</v>
      </c>
      <c r="F28" s="84">
        <f t="shared" si="2"/>
        <v>0</v>
      </c>
      <c r="G28" s="84">
        <f t="shared" si="2"/>
        <v>0</v>
      </c>
      <c r="H28" s="84">
        <f t="shared" si="2"/>
        <v>0</v>
      </c>
      <c r="I28" s="84">
        <f t="shared" si="2"/>
        <v>0</v>
      </c>
      <c r="K28" s="68" t="s">
        <v>16</v>
      </c>
    </row>
    <row r="29" spans="2:18" x14ac:dyDescent="0.35">
      <c r="B29" s="30" t="s">
        <v>66</v>
      </c>
      <c r="C29" s="84">
        <f>L7*(1-$C$24)</f>
        <v>0</v>
      </c>
      <c r="D29" s="84">
        <f t="shared" ref="D29:I43" si="3">M7*(1-$C$24)</f>
        <v>0</v>
      </c>
      <c r="E29" s="84">
        <f t="shared" si="3"/>
        <v>0</v>
      </c>
      <c r="F29" s="84">
        <f t="shared" si="3"/>
        <v>0</v>
      </c>
      <c r="G29" s="84">
        <f t="shared" si="3"/>
        <v>0</v>
      </c>
      <c r="H29" s="84">
        <f t="shared" si="3"/>
        <v>0</v>
      </c>
      <c r="I29" s="84">
        <f t="shared" si="3"/>
        <v>0</v>
      </c>
      <c r="K29" s="69" t="s">
        <v>20</v>
      </c>
    </row>
    <row r="30" spans="2:18" x14ac:dyDescent="0.35">
      <c r="B30" s="74" t="s">
        <v>67</v>
      </c>
      <c r="C30" s="84">
        <f t="shared" ref="C30:C43" si="4">L8*(1-$C$24)</f>
        <v>0</v>
      </c>
      <c r="D30" s="84">
        <f t="shared" si="3"/>
        <v>0</v>
      </c>
      <c r="E30" s="84">
        <f t="shared" si="3"/>
        <v>0</v>
      </c>
      <c r="F30" s="84">
        <f t="shared" si="3"/>
        <v>0</v>
      </c>
      <c r="G30" s="84">
        <f t="shared" si="3"/>
        <v>0</v>
      </c>
      <c r="H30" s="84">
        <f t="shared" si="3"/>
        <v>0</v>
      </c>
      <c r="I30" s="84">
        <f t="shared" si="3"/>
        <v>0</v>
      </c>
      <c r="K30" s="70" t="s">
        <v>24</v>
      </c>
    </row>
    <row r="31" spans="2:18" x14ac:dyDescent="0.35">
      <c r="B31" s="76" t="s">
        <v>68</v>
      </c>
      <c r="C31" s="83">
        <f t="shared" si="4"/>
        <v>24.375</v>
      </c>
      <c r="D31" s="86">
        <f t="shared" si="3"/>
        <v>142.0575</v>
      </c>
      <c r="E31" s="86">
        <f t="shared" si="3"/>
        <v>382.78500000000003</v>
      </c>
      <c r="F31" s="161">
        <f t="shared" si="3"/>
        <v>0</v>
      </c>
      <c r="G31" s="161">
        <f t="shared" si="3"/>
        <v>0</v>
      </c>
      <c r="H31" s="161">
        <f t="shared" si="3"/>
        <v>0</v>
      </c>
      <c r="I31" s="161">
        <f t="shared" si="3"/>
        <v>0</v>
      </c>
      <c r="K31" s="71" t="s">
        <v>28</v>
      </c>
    </row>
    <row r="32" spans="2:18" x14ac:dyDescent="0.35">
      <c r="B32" s="30" t="s">
        <v>69</v>
      </c>
      <c r="C32" s="82">
        <f t="shared" si="4"/>
        <v>21.693750000000001</v>
      </c>
      <c r="D32" s="82">
        <f t="shared" si="3"/>
        <v>74.636250000000004</v>
      </c>
      <c r="E32" s="85">
        <f t="shared" si="3"/>
        <v>217.42500000000001</v>
      </c>
      <c r="F32" s="84">
        <f t="shared" si="3"/>
        <v>0</v>
      </c>
      <c r="G32" s="84">
        <f t="shared" si="3"/>
        <v>0</v>
      </c>
      <c r="H32" s="84">
        <f t="shared" si="3"/>
        <v>0</v>
      </c>
      <c r="I32" s="84">
        <f t="shared" si="3"/>
        <v>0</v>
      </c>
    </row>
    <row r="33" spans="2:9" x14ac:dyDescent="0.35">
      <c r="B33" s="30" t="s">
        <v>70</v>
      </c>
      <c r="C33" s="84">
        <f t="shared" si="4"/>
        <v>0</v>
      </c>
      <c r="D33" s="84">
        <f t="shared" si="3"/>
        <v>0</v>
      </c>
      <c r="E33" s="84">
        <f t="shared" si="3"/>
        <v>0</v>
      </c>
      <c r="F33" s="84">
        <f t="shared" si="3"/>
        <v>0</v>
      </c>
      <c r="G33" s="84">
        <f t="shared" si="3"/>
        <v>0</v>
      </c>
      <c r="H33" s="84">
        <f t="shared" si="3"/>
        <v>0</v>
      </c>
      <c r="I33" s="84">
        <f t="shared" si="3"/>
        <v>0</v>
      </c>
    </row>
    <row r="34" spans="2:9" x14ac:dyDescent="0.35">
      <c r="B34" s="30" t="s">
        <v>71</v>
      </c>
      <c r="C34" s="84">
        <f t="shared" si="4"/>
        <v>0</v>
      </c>
      <c r="D34" s="84">
        <f t="shared" si="3"/>
        <v>0</v>
      </c>
      <c r="E34" s="84">
        <f t="shared" si="3"/>
        <v>0</v>
      </c>
      <c r="F34" s="84">
        <f t="shared" si="3"/>
        <v>0</v>
      </c>
      <c r="G34" s="84">
        <f t="shared" si="3"/>
        <v>0</v>
      </c>
      <c r="H34" s="84">
        <f t="shared" si="3"/>
        <v>0</v>
      </c>
      <c r="I34" s="84">
        <f t="shared" si="3"/>
        <v>0</v>
      </c>
    </row>
    <row r="35" spans="2:9" x14ac:dyDescent="0.35">
      <c r="B35" s="30" t="s">
        <v>72</v>
      </c>
      <c r="C35" s="84">
        <f t="shared" si="4"/>
        <v>0</v>
      </c>
      <c r="D35" s="84">
        <f t="shared" si="3"/>
        <v>0</v>
      </c>
      <c r="E35" s="84">
        <f t="shared" si="3"/>
        <v>0</v>
      </c>
      <c r="F35" s="84">
        <f t="shared" si="3"/>
        <v>0</v>
      </c>
      <c r="G35" s="84">
        <f t="shared" si="3"/>
        <v>0</v>
      </c>
      <c r="H35" s="84">
        <f t="shared" si="3"/>
        <v>0</v>
      </c>
      <c r="I35" s="84">
        <f t="shared" si="3"/>
        <v>0</v>
      </c>
    </row>
    <row r="36" spans="2:9" x14ac:dyDescent="0.35">
      <c r="B36" s="30" t="s">
        <v>73</v>
      </c>
      <c r="C36" s="84">
        <f t="shared" si="4"/>
        <v>0</v>
      </c>
      <c r="D36" s="82">
        <f t="shared" si="3"/>
        <v>66.202500000000015</v>
      </c>
      <c r="E36" s="84">
        <f t="shared" si="3"/>
        <v>0</v>
      </c>
      <c r="F36" s="84">
        <f t="shared" si="3"/>
        <v>0</v>
      </c>
      <c r="G36" s="84">
        <f t="shared" si="3"/>
        <v>0</v>
      </c>
      <c r="H36" s="84">
        <f t="shared" si="3"/>
        <v>0</v>
      </c>
      <c r="I36" s="84">
        <f t="shared" si="3"/>
        <v>0</v>
      </c>
    </row>
    <row r="37" spans="2:9" x14ac:dyDescent="0.35">
      <c r="B37" s="30" t="s">
        <v>74</v>
      </c>
      <c r="C37" s="84">
        <f t="shared" si="4"/>
        <v>6.8249999999999993</v>
      </c>
      <c r="D37" s="84">
        <f t="shared" si="3"/>
        <v>0</v>
      </c>
      <c r="E37" s="84">
        <f t="shared" si="3"/>
        <v>0</v>
      </c>
      <c r="F37" s="84">
        <f t="shared" si="3"/>
        <v>0</v>
      </c>
      <c r="G37" s="84">
        <f t="shared" si="3"/>
        <v>0</v>
      </c>
      <c r="H37" s="84">
        <f t="shared" si="3"/>
        <v>0</v>
      </c>
      <c r="I37" s="84">
        <f t="shared" si="3"/>
        <v>0</v>
      </c>
    </row>
    <row r="38" spans="2:9" x14ac:dyDescent="0.35">
      <c r="B38" s="76" t="s">
        <v>75</v>
      </c>
      <c r="C38" s="161">
        <f t="shared" si="4"/>
        <v>0</v>
      </c>
      <c r="D38" s="161">
        <f t="shared" si="3"/>
        <v>0</v>
      </c>
      <c r="E38" s="86">
        <f t="shared" si="3"/>
        <v>175.5</v>
      </c>
      <c r="F38" s="161">
        <f t="shared" si="3"/>
        <v>0</v>
      </c>
      <c r="G38" s="161">
        <f t="shared" si="3"/>
        <v>0</v>
      </c>
      <c r="H38" s="161">
        <f t="shared" si="3"/>
        <v>0</v>
      </c>
      <c r="I38" s="161">
        <f t="shared" si="3"/>
        <v>0</v>
      </c>
    </row>
    <row r="39" spans="2:9" x14ac:dyDescent="0.35">
      <c r="B39" s="30" t="s">
        <v>76</v>
      </c>
      <c r="C39" s="84">
        <f t="shared" si="4"/>
        <v>0</v>
      </c>
      <c r="D39" s="157">
        <f t="shared" si="3"/>
        <v>616.20000000000005</v>
      </c>
      <c r="E39" s="84">
        <f t="shared" si="3"/>
        <v>0</v>
      </c>
      <c r="F39" s="84">
        <f t="shared" si="3"/>
        <v>0</v>
      </c>
      <c r="G39" s="84">
        <f t="shared" si="3"/>
        <v>0</v>
      </c>
      <c r="H39" s="84">
        <f t="shared" si="3"/>
        <v>0</v>
      </c>
      <c r="I39" s="84">
        <f t="shared" si="3"/>
        <v>0</v>
      </c>
    </row>
    <row r="40" spans="2:9" x14ac:dyDescent="0.35">
      <c r="B40" s="30" t="s">
        <v>77</v>
      </c>
      <c r="C40" s="84">
        <f t="shared" si="4"/>
        <v>0</v>
      </c>
      <c r="D40" s="84">
        <f t="shared" si="3"/>
        <v>0</v>
      </c>
      <c r="E40" s="84">
        <f t="shared" si="3"/>
        <v>0</v>
      </c>
      <c r="F40" s="84">
        <f t="shared" si="3"/>
        <v>0</v>
      </c>
      <c r="G40" s="84">
        <f t="shared" si="3"/>
        <v>0</v>
      </c>
      <c r="H40" s="84">
        <f t="shared" si="3"/>
        <v>0</v>
      </c>
      <c r="I40" s="84">
        <f t="shared" si="3"/>
        <v>0</v>
      </c>
    </row>
    <row r="41" spans="2:9" x14ac:dyDescent="0.35">
      <c r="B41" s="30" t="s">
        <v>78</v>
      </c>
      <c r="C41" s="82">
        <f t="shared" si="4"/>
        <v>14.040000000000003</v>
      </c>
      <c r="D41" s="82">
        <f t="shared" si="3"/>
        <v>14.040000000000003</v>
      </c>
      <c r="E41" s="84">
        <f t="shared" si="3"/>
        <v>0</v>
      </c>
      <c r="F41" s="84">
        <f t="shared" si="3"/>
        <v>0</v>
      </c>
      <c r="G41" s="84">
        <f t="shared" si="3"/>
        <v>0</v>
      </c>
      <c r="H41" s="84">
        <f t="shared" si="3"/>
        <v>0</v>
      </c>
      <c r="I41" s="84">
        <f t="shared" si="3"/>
        <v>0</v>
      </c>
    </row>
    <row r="42" spans="2:9" x14ac:dyDescent="0.35">
      <c r="B42" s="30" t="s">
        <v>79</v>
      </c>
      <c r="C42" s="82">
        <f t="shared" si="4"/>
        <v>97.5</v>
      </c>
      <c r="D42" s="82">
        <f t="shared" si="3"/>
        <v>97.5</v>
      </c>
      <c r="E42" s="82">
        <f t="shared" si="3"/>
        <v>97.5</v>
      </c>
      <c r="F42" s="84">
        <f t="shared" si="3"/>
        <v>0</v>
      </c>
      <c r="G42" s="84">
        <f t="shared" si="3"/>
        <v>0</v>
      </c>
      <c r="H42" s="84">
        <f t="shared" si="3"/>
        <v>0</v>
      </c>
      <c r="I42" s="84">
        <f t="shared" si="3"/>
        <v>0</v>
      </c>
    </row>
    <row r="43" spans="2:9" x14ac:dyDescent="0.35">
      <c r="B43" s="76" t="s">
        <v>80</v>
      </c>
      <c r="C43" s="161">
        <f t="shared" si="4"/>
        <v>0</v>
      </c>
      <c r="D43" s="161">
        <f t="shared" si="3"/>
        <v>0</v>
      </c>
      <c r="E43" s="161">
        <f t="shared" si="3"/>
        <v>0</v>
      </c>
      <c r="F43" s="161">
        <f t="shared" si="3"/>
        <v>0</v>
      </c>
      <c r="G43" s="161">
        <f t="shared" si="3"/>
        <v>0</v>
      </c>
      <c r="H43" s="161">
        <f t="shared" si="3"/>
        <v>0</v>
      </c>
      <c r="I43" s="161">
        <f t="shared" si="3"/>
        <v>0</v>
      </c>
    </row>
    <row r="45" spans="2:9" ht="33.5" x14ac:dyDescent="0.75">
      <c r="B45" s="97" t="s">
        <v>99</v>
      </c>
      <c r="C45" s="66" t="s">
        <v>96</v>
      </c>
    </row>
    <row r="46" spans="2:9" x14ac:dyDescent="0.35">
      <c r="C46" t="s">
        <v>260</v>
      </c>
    </row>
    <row r="47" spans="2:9" x14ac:dyDescent="0.35">
      <c r="B47" s="167" t="s">
        <v>261</v>
      </c>
      <c r="C47" s="163" t="s">
        <v>231</v>
      </c>
      <c r="D47" s="162"/>
      <c r="E47" s="162"/>
      <c r="F47" s="162"/>
      <c r="G47" s="162"/>
      <c r="H47" s="162"/>
    </row>
    <row r="48" spans="2:9" ht="16" thickBot="1" x14ac:dyDescent="0.4">
      <c r="B48" s="162"/>
      <c r="C48" s="162"/>
      <c r="D48" s="162"/>
      <c r="E48" s="162"/>
      <c r="F48" s="162"/>
      <c r="G48" s="162"/>
      <c r="H48" s="162"/>
    </row>
    <row r="49" spans="2:11" ht="16" thickBot="1" x14ac:dyDescent="0.4">
      <c r="B49" s="168"/>
      <c r="C49" s="169" t="s">
        <v>84</v>
      </c>
      <c r="D49" s="169" t="s">
        <v>85</v>
      </c>
      <c r="E49" s="169" t="s">
        <v>86</v>
      </c>
      <c r="F49" s="169" t="s">
        <v>87</v>
      </c>
      <c r="G49" s="169" t="s">
        <v>88</v>
      </c>
      <c r="H49" s="170" t="s">
        <v>89</v>
      </c>
      <c r="K49" s="166" t="s">
        <v>223</v>
      </c>
    </row>
    <row r="50" spans="2:11" ht="16" thickBot="1" x14ac:dyDescent="0.4">
      <c r="B50" s="165" t="s">
        <v>69</v>
      </c>
      <c r="C50" s="213"/>
      <c r="D50" s="214">
        <v>2.1990999999999997E-4</v>
      </c>
      <c r="E50" s="214">
        <v>1.6428999999999985E-2</v>
      </c>
      <c r="F50" s="214">
        <v>8.9452999999999928E-4</v>
      </c>
      <c r="G50" s="213"/>
      <c r="H50" s="210">
        <f>SUM(C50:G50)</f>
        <v>1.7543439999999987E-2</v>
      </c>
      <c r="K50" s="171">
        <v>0.03</v>
      </c>
    </row>
    <row r="51" spans="2:11" x14ac:dyDescent="0.35">
      <c r="B51" s="165" t="s">
        <v>90</v>
      </c>
      <c r="C51" s="213"/>
      <c r="D51" s="213"/>
      <c r="E51" s="213"/>
      <c r="F51" s="215"/>
      <c r="G51" s="213"/>
      <c r="H51" s="210">
        <f t="shared" ref="H51:H63" si="5">SUM(C51:G51)</f>
        <v>0</v>
      </c>
    </row>
    <row r="52" spans="2:11" x14ac:dyDescent="0.35">
      <c r="B52" s="165" t="s">
        <v>91</v>
      </c>
      <c r="C52" s="213"/>
      <c r="D52" s="215"/>
      <c r="E52" s="213"/>
      <c r="F52" s="215"/>
      <c r="G52" s="213"/>
      <c r="H52" s="210">
        <f t="shared" si="5"/>
        <v>0</v>
      </c>
    </row>
    <row r="53" spans="2:11" x14ac:dyDescent="0.35">
      <c r="B53" s="165" t="s">
        <v>73</v>
      </c>
      <c r="C53" s="214">
        <v>2.1035999999999993E-5</v>
      </c>
      <c r="D53" s="215"/>
      <c r="E53" s="215"/>
      <c r="F53" s="215"/>
      <c r="G53" s="213"/>
      <c r="H53" s="210">
        <f t="shared" si="5"/>
        <v>2.1035999999999993E-5</v>
      </c>
    </row>
    <row r="54" spans="2:11" x14ac:dyDescent="0.35">
      <c r="B54" s="165" t="s">
        <v>65</v>
      </c>
      <c r="C54" s="213"/>
      <c r="D54" s="215"/>
      <c r="E54" s="215"/>
      <c r="F54" s="213"/>
      <c r="G54" s="213"/>
      <c r="H54" s="210">
        <f t="shared" si="5"/>
        <v>0</v>
      </c>
    </row>
    <row r="55" spans="2:11" x14ac:dyDescent="0.35">
      <c r="B55" s="165" t="s">
        <v>92</v>
      </c>
      <c r="C55" s="213"/>
      <c r="D55" s="213"/>
      <c r="E55" s="214">
        <v>7.8472899999999999E-5</v>
      </c>
      <c r="F55" s="213"/>
      <c r="G55" s="213"/>
      <c r="H55" s="210">
        <f t="shared" si="5"/>
        <v>7.8472899999999999E-5</v>
      </c>
    </row>
    <row r="56" spans="2:11" x14ac:dyDescent="0.35">
      <c r="B56" s="165" t="s">
        <v>93</v>
      </c>
      <c r="C56" s="213"/>
      <c r="D56" s="213"/>
      <c r="E56" s="213"/>
      <c r="F56" s="215"/>
      <c r="G56" s="213"/>
      <c r="H56" s="210">
        <f t="shared" si="5"/>
        <v>0</v>
      </c>
    </row>
    <row r="57" spans="2:11" x14ac:dyDescent="0.35">
      <c r="B57" s="165" t="s">
        <v>72</v>
      </c>
      <c r="C57" s="213"/>
      <c r="D57" s="213"/>
      <c r="E57" s="215"/>
      <c r="F57" s="213"/>
      <c r="G57" s="213"/>
      <c r="H57" s="210">
        <f t="shared" si="5"/>
        <v>0</v>
      </c>
    </row>
    <row r="58" spans="2:11" x14ac:dyDescent="0.35">
      <c r="B58" s="165" t="s">
        <v>94</v>
      </c>
      <c r="C58" s="213"/>
      <c r="D58" s="215"/>
      <c r="E58" s="215"/>
      <c r="F58" s="215"/>
      <c r="G58" s="213"/>
      <c r="H58" s="210">
        <f t="shared" si="5"/>
        <v>0</v>
      </c>
    </row>
    <row r="59" spans="2:11" x14ac:dyDescent="0.35">
      <c r="B59" s="165" t="s">
        <v>79</v>
      </c>
      <c r="C59" s="214">
        <v>6.306599999999999E-3</v>
      </c>
      <c r="D59" s="215"/>
      <c r="E59" s="213"/>
      <c r="F59" s="213"/>
      <c r="G59" s="213"/>
      <c r="H59" s="210">
        <f t="shared" si="5"/>
        <v>6.306599999999999E-3</v>
      </c>
    </row>
    <row r="60" spans="2:11" x14ac:dyDescent="0.35">
      <c r="B60" s="165" t="s">
        <v>75</v>
      </c>
      <c r="C60" s="213"/>
      <c r="D60" s="213"/>
      <c r="E60" s="215"/>
      <c r="F60" s="214">
        <v>1.2974300000000003E-4</v>
      </c>
      <c r="G60" s="215"/>
      <c r="H60" s="210">
        <f t="shared" si="5"/>
        <v>1.2974300000000003E-4</v>
      </c>
    </row>
    <row r="61" spans="2:11" x14ac:dyDescent="0.35">
      <c r="B61" s="165" t="s">
        <v>68</v>
      </c>
      <c r="C61" s="213"/>
      <c r="D61" s="214">
        <v>1.0000000000374293E-8</v>
      </c>
      <c r="E61" s="214">
        <v>3.9473000000000025E-4</v>
      </c>
      <c r="F61" s="214">
        <v>7.7271000000000024E-4</v>
      </c>
      <c r="G61" s="213"/>
      <c r="H61" s="210">
        <f t="shared" si="5"/>
        <v>1.1674500000000009E-3</v>
      </c>
    </row>
    <row r="62" spans="2:11" x14ac:dyDescent="0.35">
      <c r="B62" s="165" t="s">
        <v>78</v>
      </c>
      <c r="C62" s="215">
        <v>3.011700000000006E-3</v>
      </c>
      <c r="D62" s="215">
        <v>8.5716000000000091E-4</v>
      </c>
      <c r="E62" s="215">
        <v>8.3000000000114232E-8</v>
      </c>
      <c r="F62" s="215"/>
      <c r="G62" s="213"/>
      <c r="H62" s="210">
        <f t="shared" si="5"/>
        <v>3.8689430000000071E-3</v>
      </c>
    </row>
    <row r="63" spans="2:11" ht="16" thickBot="1" x14ac:dyDescent="0.4">
      <c r="B63" s="165" t="s">
        <v>80</v>
      </c>
      <c r="C63" s="215">
        <v>3.9813000000000001E-3</v>
      </c>
      <c r="D63" s="213">
        <v>-1.159999999999833E-7</v>
      </c>
      <c r="E63" s="213"/>
      <c r="F63" s="213"/>
      <c r="G63" s="213"/>
      <c r="H63" s="210">
        <f t="shared" si="5"/>
        <v>3.9811840000000005E-3</v>
      </c>
    </row>
    <row r="64" spans="2:11" ht="16" thickBot="1" x14ac:dyDescent="0.4">
      <c r="B64" s="164" t="s">
        <v>89</v>
      </c>
      <c r="C64" s="211">
        <f t="shared" ref="C64:H64" si="6">SUM(C50:C63)</f>
        <v>1.3320636000000005E-2</v>
      </c>
      <c r="D64" s="211">
        <f t="shared" si="6"/>
        <v>1.0769640000000014E-3</v>
      </c>
      <c r="E64" s="211">
        <f t="shared" si="6"/>
        <v>1.6902285899999987E-2</v>
      </c>
      <c r="F64" s="211">
        <f t="shared" si="6"/>
        <v>1.7969829999999996E-3</v>
      </c>
      <c r="G64" s="211">
        <f t="shared" si="6"/>
        <v>0</v>
      </c>
      <c r="H64" s="212">
        <f t="shared" si="6"/>
        <v>3.3096868899999993E-2</v>
      </c>
    </row>
    <row r="67" spans="2:17" x14ac:dyDescent="0.35">
      <c r="K67" s="81"/>
    </row>
    <row r="68" spans="2:17" x14ac:dyDescent="0.35">
      <c r="B68" s="66"/>
    </row>
    <row r="69" spans="2:17" x14ac:dyDescent="0.35">
      <c r="B69" s="192" t="s">
        <v>218</v>
      </c>
      <c r="C69" s="89" t="s">
        <v>96</v>
      </c>
      <c r="D69" s="88"/>
      <c r="E69" s="88"/>
      <c r="F69" s="88"/>
      <c r="G69" s="88"/>
      <c r="H69" s="88"/>
      <c r="J69" s="159"/>
      <c r="K69" s="159"/>
      <c r="L69" s="159"/>
      <c r="M69" s="159"/>
      <c r="N69" s="159"/>
      <c r="O69" s="159"/>
      <c r="P69" s="159"/>
      <c r="Q69" s="159"/>
    </row>
    <row r="70" spans="2:17" ht="16" thickBot="1" x14ac:dyDescent="0.4">
      <c r="B70" s="88"/>
      <c r="C70" s="90"/>
      <c r="D70" s="88"/>
      <c r="E70" s="88"/>
      <c r="F70" s="88"/>
      <c r="G70" s="88"/>
      <c r="H70" s="88"/>
      <c r="J70" s="160"/>
      <c r="K70" s="158"/>
      <c r="L70" s="158"/>
      <c r="M70" s="158"/>
      <c r="N70" s="158"/>
      <c r="O70" s="158"/>
      <c r="P70" s="158"/>
      <c r="Q70" s="158"/>
    </row>
    <row r="71" spans="2:17" ht="16" thickBot="1" x14ac:dyDescent="0.4">
      <c r="B71" s="91"/>
      <c r="C71" s="92" t="s">
        <v>84</v>
      </c>
      <c r="D71" s="92" t="s">
        <v>85</v>
      </c>
      <c r="E71" s="92" t="s">
        <v>86</v>
      </c>
      <c r="F71" s="92" t="s">
        <v>87</v>
      </c>
      <c r="G71" s="93" t="s">
        <v>88</v>
      </c>
      <c r="H71" s="94" t="s">
        <v>89</v>
      </c>
      <c r="J71" s="160"/>
      <c r="K71" s="158"/>
      <c r="L71" s="158"/>
      <c r="M71" s="158"/>
      <c r="N71" s="158"/>
      <c r="O71" s="158"/>
      <c r="P71" s="158"/>
      <c r="Q71" s="158"/>
    </row>
    <row r="72" spans="2:17" x14ac:dyDescent="0.35">
      <c r="B72" s="95" t="s">
        <v>69</v>
      </c>
      <c r="C72" s="199"/>
      <c r="D72" s="200">
        <f>D50*$K$50</f>
        <v>6.5972999999999987E-6</v>
      </c>
      <c r="E72" s="200">
        <f>E50*$K$50</f>
        <v>4.9286999999999953E-4</v>
      </c>
      <c r="F72" s="202">
        <f>F50*$K$50</f>
        <v>2.6835899999999978E-5</v>
      </c>
      <c r="G72" s="199"/>
      <c r="H72" s="201">
        <f>SUM(C72:G72)</f>
        <v>5.2630319999999952E-4</v>
      </c>
      <c r="J72" s="160"/>
      <c r="K72" s="158"/>
      <c r="L72" s="158"/>
      <c r="M72" s="158"/>
      <c r="N72" s="158"/>
      <c r="O72" s="158"/>
      <c r="P72" s="158"/>
      <c r="Q72" s="158"/>
    </row>
    <row r="73" spans="2:17" x14ac:dyDescent="0.35">
      <c r="B73" s="95" t="s">
        <v>90</v>
      </c>
      <c r="C73" s="199"/>
      <c r="D73" s="199"/>
      <c r="E73" s="199"/>
      <c r="F73" s="199"/>
      <c r="G73" s="199"/>
      <c r="H73" s="201">
        <f t="shared" ref="H73:H85" si="7">SUM(C73:G73)</f>
        <v>0</v>
      </c>
      <c r="J73" s="160"/>
      <c r="K73" s="158"/>
      <c r="L73" s="158"/>
      <c r="M73" s="158"/>
      <c r="N73" s="158"/>
      <c r="O73" s="158"/>
      <c r="P73" s="158"/>
      <c r="Q73" s="158"/>
    </row>
    <row r="74" spans="2:17" ht="16" customHeight="1" x14ac:dyDescent="0.35">
      <c r="B74" s="95" t="s">
        <v>91</v>
      </c>
      <c r="C74" s="199"/>
      <c r="D74" s="199"/>
      <c r="E74" s="199"/>
      <c r="F74" s="199"/>
      <c r="G74" s="199"/>
      <c r="H74" s="201">
        <f t="shared" si="7"/>
        <v>0</v>
      </c>
      <c r="J74" s="160"/>
      <c r="K74" s="158"/>
      <c r="L74" s="158"/>
      <c r="M74" s="158"/>
      <c r="N74" s="158"/>
      <c r="O74" s="158"/>
      <c r="P74" s="158"/>
      <c r="Q74" s="158"/>
    </row>
    <row r="75" spans="2:17" x14ac:dyDescent="0.35">
      <c r="B75" s="95" t="s">
        <v>73</v>
      </c>
      <c r="C75" s="199">
        <f>C53*$K$50</f>
        <v>6.3107999999999975E-7</v>
      </c>
      <c r="D75" s="199"/>
      <c r="E75" s="199"/>
      <c r="F75" s="199"/>
      <c r="G75" s="199"/>
      <c r="H75" s="201">
        <f t="shared" si="7"/>
        <v>6.3107999999999975E-7</v>
      </c>
      <c r="J75" s="160"/>
      <c r="K75" s="158"/>
      <c r="L75" s="158"/>
      <c r="M75" s="158"/>
      <c r="N75" s="158"/>
      <c r="O75" s="158"/>
      <c r="P75" s="158"/>
      <c r="Q75" s="158"/>
    </row>
    <row r="76" spans="2:17" x14ac:dyDescent="0.35">
      <c r="B76" s="95" t="s">
        <v>65</v>
      </c>
      <c r="C76" s="199"/>
      <c r="D76" s="199"/>
      <c r="E76" s="199"/>
      <c r="F76" s="199"/>
      <c r="G76" s="199"/>
      <c r="H76" s="201">
        <f t="shared" si="7"/>
        <v>0</v>
      </c>
      <c r="J76" s="160"/>
      <c r="K76" s="158"/>
      <c r="L76" s="158"/>
      <c r="M76" s="158"/>
      <c r="N76" s="158"/>
      <c r="O76" s="158"/>
      <c r="P76" s="158"/>
      <c r="Q76" s="158"/>
    </row>
    <row r="77" spans="2:17" x14ac:dyDescent="0.35">
      <c r="B77" s="95" t="s">
        <v>92</v>
      </c>
      <c r="C77" s="199"/>
      <c r="D77" s="199"/>
      <c r="E77" s="216">
        <f>E55*$K$50</f>
        <v>2.3541869999999997E-6</v>
      </c>
      <c r="F77" s="199"/>
      <c r="G77" s="199"/>
      <c r="H77" s="201">
        <f t="shared" si="7"/>
        <v>2.3541869999999997E-6</v>
      </c>
      <c r="J77" s="160"/>
      <c r="K77" s="158"/>
      <c r="L77" s="158"/>
      <c r="M77" s="158"/>
      <c r="N77" s="158"/>
      <c r="O77" s="158"/>
      <c r="P77" s="158"/>
      <c r="Q77" s="158"/>
    </row>
    <row r="78" spans="2:17" x14ac:dyDescent="0.35">
      <c r="B78" s="95" t="s">
        <v>93</v>
      </c>
      <c r="C78" s="199"/>
      <c r="D78" s="199"/>
      <c r="E78" s="199"/>
      <c r="F78" s="199"/>
      <c r="G78" s="199"/>
      <c r="H78" s="201">
        <f t="shared" si="7"/>
        <v>0</v>
      </c>
      <c r="J78" s="160"/>
      <c r="K78" s="158"/>
      <c r="L78" s="158"/>
      <c r="M78" s="158"/>
      <c r="N78" s="158"/>
      <c r="O78" s="158"/>
      <c r="P78" s="158"/>
      <c r="Q78" s="158"/>
    </row>
    <row r="79" spans="2:17" x14ac:dyDescent="0.35">
      <c r="B79" s="95" t="s">
        <v>72</v>
      </c>
      <c r="C79" s="199"/>
      <c r="D79" s="199"/>
      <c r="E79" s="199"/>
      <c r="F79" s="199"/>
      <c r="G79" s="199"/>
      <c r="H79" s="201">
        <f t="shared" si="7"/>
        <v>0</v>
      </c>
      <c r="J79" s="160"/>
      <c r="K79" s="158"/>
      <c r="L79" s="158"/>
      <c r="M79" s="158"/>
      <c r="N79" s="158"/>
      <c r="O79" s="158"/>
      <c r="P79" s="158"/>
      <c r="Q79" s="158"/>
    </row>
    <row r="80" spans="2:17" x14ac:dyDescent="0.35">
      <c r="B80" s="95" t="s">
        <v>94</v>
      </c>
      <c r="C80" s="199"/>
      <c r="D80" s="199"/>
      <c r="E80" s="199"/>
      <c r="F80" s="199"/>
      <c r="G80" s="199"/>
      <c r="H80" s="201">
        <f t="shared" si="7"/>
        <v>0</v>
      </c>
      <c r="J80" s="160"/>
      <c r="K80" s="158"/>
      <c r="L80" s="158"/>
      <c r="M80" s="158"/>
      <c r="N80" s="158"/>
      <c r="O80" s="158"/>
      <c r="P80" s="158"/>
      <c r="Q80" s="158"/>
    </row>
    <row r="81" spans="2:42" x14ac:dyDescent="0.35">
      <c r="B81" s="95" t="s">
        <v>79</v>
      </c>
      <c r="C81" s="200">
        <f>C59*$K$50</f>
        <v>1.8919799999999996E-4</v>
      </c>
      <c r="D81" s="199"/>
      <c r="E81" s="199"/>
      <c r="F81" s="199"/>
      <c r="G81" s="199"/>
      <c r="H81" s="201">
        <f t="shared" si="7"/>
        <v>1.8919799999999996E-4</v>
      </c>
      <c r="J81" s="160"/>
      <c r="K81" s="158"/>
      <c r="L81" s="158"/>
      <c r="M81" s="158"/>
      <c r="N81" s="158"/>
      <c r="O81" s="158"/>
      <c r="P81" s="158"/>
      <c r="Q81" s="158"/>
    </row>
    <row r="82" spans="2:42" x14ac:dyDescent="0.35">
      <c r="B82" s="95" t="s">
        <v>75</v>
      </c>
      <c r="C82" s="199"/>
      <c r="D82" s="199"/>
      <c r="E82" s="199"/>
      <c r="F82" s="202">
        <f>F60*$K$50</f>
        <v>3.892290000000001E-6</v>
      </c>
      <c r="G82" s="199"/>
      <c r="H82" s="201">
        <f t="shared" si="7"/>
        <v>3.892290000000001E-6</v>
      </c>
      <c r="J82" s="160"/>
      <c r="K82" s="158"/>
      <c r="L82" s="158"/>
      <c r="M82" s="158"/>
      <c r="N82" s="158"/>
      <c r="O82" s="158"/>
      <c r="P82" s="158"/>
      <c r="Q82" s="158"/>
    </row>
    <row r="83" spans="2:42" x14ac:dyDescent="0.35">
      <c r="B83" s="95" t="s">
        <v>68</v>
      </c>
      <c r="C83" s="199"/>
      <c r="D83" s="200">
        <f>D61*$K$50</f>
        <v>3.0000000001122877E-10</v>
      </c>
      <c r="E83" s="202">
        <f>E61*$K$50</f>
        <v>1.1841900000000008E-5</v>
      </c>
      <c r="F83" s="202">
        <f>F61*$K$50</f>
        <v>2.3181300000000008E-5</v>
      </c>
      <c r="G83" s="199"/>
      <c r="H83" s="201">
        <f t="shared" si="7"/>
        <v>3.5023500000000028E-5</v>
      </c>
      <c r="J83" s="160"/>
      <c r="K83" s="158"/>
      <c r="L83" s="158"/>
      <c r="M83" s="158"/>
      <c r="N83" s="158"/>
      <c r="O83" s="158"/>
      <c r="P83" s="158"/>
      <c r="Q83" s="158"/>
    </row>
    <row r="84" spans="2:42" x14ac:dyDescent="0.35">
      <c r="B84" s="95" t="s">
        <v>78</v>
      </c>
      <c r="C84" s="200">
        <f>C62*$K$50</f>
        <v>9.0351000000000179E-5</v>
      </c>
      <c r="D84" s="200">
        <f>D62*$K$50</f>
        <v>2.5714800000000027E-5</v>
      </c>
      <c r="E84" s="200">
        <f>E62*$K$50</f>
        <v>2.4900000000034269E-9</v>
      </c>
      <c r="F84" s="199"/>
      <c r="G84" s="199"/>
      <c r="H84" s="201">
        <f t="shared" si="7"/>
        <v>1.1606829000000021E-4</v>
      </c>
      <c r="J84" s="160"/>
      <c r="K84" s="158"/>
      <c r="L84" s="158"/>
      <c r="M84" s="158"/>
      <c r="N84" s="158"/>
      <c r="O84" s="158"/>
      <c r="P84" s="158"/>
      <c r="Q84" s="158"/>
    </row>
    <row r="85" spans="2:42" ht="16" thickBot="1" x14ac:dyDescent="0.4">
      <c r="B85" s="95" t="s">
        <v>80</v>
      </c>
      <c r="C85" s="199">
        <f>C63*$K$50</f>
        <v>1.1943899999999999E-4</v>
      </c>
      <c r="D85" s="199">
        <f>D63*$K$50</f>
        <v>-3.4799999999994991E-9</v>
      </c>
      <c r="E85" s="199"/>
      <c r="F85" s="199"/>
      <c r="G85" s="199"/>
      <c r="H85" s="201">
        <f t="shared" si="7"/>
        <v>1.1943551999999999E-4</v>
      </c>
      <c r="J85" s="160"/>
      <c r="K85" s="158"/>
      <c r="L85" s="158"/>
      <c r="M85" s="158"/>
      <c r="N85" s="158"/>
      <c r="O85" s="158"/>
      <c r="P85" s="158"/>
      <c r="Q85" s="158"/>
    </row>
    <row r="86" spans="2:42" ht="16" thickBot="1" x14ac:dyDescent="0.4">
      <c r="B86" s="94" t="s">
        <v>89</v>
      </c>
      <c r="C86" s="203">
        <f>SUM(C72:C85)</f>
        <v>3.996190800000001E-4</v>
      </c>
      <c r="D86" s="203">
        <f t="shared" ref="D86:G86" si="8">SUM(D72:D85)</f>
        <v>3.230892000000004E-5</v>
      </c>
      <c r="E86" s="203">
        <f t="shared" si="8"/>
        <v>5.070685769999996E-4</v>
      </c>
      <c r="F86" s="203">
        <f t="shared" si="8"/>
        <v>5.3909489999999989E-5</v>
      </c>
      <c r="G86" s="203">
        <f t="shared" si="8"/>
        <v>0</v>
      </c>
      <c r="H86" s="204">
        <f>SUM(H72:H85)</f>
        <v>9.9290606699999951E-4</v>
      </c>
    </row>
    <row r="89" spans="2:42" ht="33.5" x14ac:dyDescent="0.75">
      <c r="B89" s="97" t="s">
        <v>100</v>
      </c>
      <c r="C89" s="66" t="s">
        <v>224</v>
      </c>
    </row>
    <row r="90" spans="2:42" x14ac:dyDescent="0.35">
      <c r="B90" s="66"/>
      <c r="C90" t="s">
        <v>108</v>
      </c>
    </row>
    <row r="91" spans="2:42" x14ac:dyDescent="0.35">
      <c r="C91" t="s">
        <v>238</v>
      </c>
      <c r="X91" s="66"/>
      <c r="Y91" s="115"/>
      <c r="Z91" s="66"/>
      <c r="AA91" s="115"/>
      <c r="AB91" s="66"/>
      <c r="AC91" s="115"/>
      <c r="AD91" s="66"/>
      <c r="AE91" s="115"/>
      <c r="AF91" s="66"/>
      <c r="AG91" s="115"/>
      <c r="AH91" s="66"/>
      <c r="AI91" s="115"/>
      <c r="AJ91" s="66"/>
      <c r="AK91" s="115"/>
      <c r="AL91" s="66"/>
      <c r="AM91" s="115"/>
      <c r="AN91" s="66"/>
      <c r="AO91" s="115"/>
      <c r="AP91" s="66"/>
    </row>
    <row r="92" spans="2:42" x14ac:dyDescent="0.35">
      <c r="C92" t="s">
        <v>109</v>
      </c>
      <c r="X92" s="107"/>
      <c r="Y92" s="107"/>
      <c r="Z92" s="107"/>
      <c r="AA92" s="107"/>
      <c r="AB92" s="107"/>
      <c r="AC92" s="107"/>
      <c r="AD92" s="107"/>
      <c r="AE92" s="107"/>
      <c r="AF92" s="107"/>
      <c r="AG92" s="107"/>
      <c r="AH92" s="107"/>
      <c r="AI92" s="107"/>
      <c r="AJ92" s="107"/>
      <c r="AK92" s="107"/>
      <c r="AL92" s="107"/>
      <c r="AM92" s="107"/>
      <c r="AN92" s="107"/>
      <c r="AO92" s="107"/>
      <c r="AP92" s="107"/>
    </row>
    <row r="93" spans="2:42" x14ac:dyDescent="0.35">
      <c r="C93" t="s">
        <v>262</v>
      </c>
    </row>
    <row r="94" spans="2:42" x14ac:dyDescent="0.35">
      <c r="C94" t="s">
        <v>113</v>
      </c>
    </row>
    <row r="95" spans="2:42" ht="21" customHeight="1" x14ac:dyDescent="0.35">
      <c r="B95" s="193" t="s">
        <v>235</v>
      </c>
      <c r="C95" s="31">
        <v>0.8</v>
      </c>
      <c r="D95" s="31">
        <v>0.2</v>
      </c>
      <c r="E95" s="7"/>
      <c r="F95" s="7"/>
    </row>
    <row r="96" spans="2:42" x14ac:dyDescent="0.35">
      <c r="B96" s="32" t="s">
        <v>105</v>
      </c>
      <c r="C96" s="7" t="s">
        <v>106</v>
      </c>
      <c r="D96" s="7" t="s">
        <v>38</v>
      </c>
      <c r="E96" s="28" t="s">
        <v>107</v>
      </c>
      <c r="F96" s="7" t="s">
        <v>110</v>
      </c>
    </row>
    <row r="97" spans="2:6" x14ac:dyDescent="0.35">
      <c r="B97" s="67" t="s">
        <v>10</v>
      </c>
      <c r="C97" s="151" t="s">
        <v>15</v>
      </c>
      <c r="D97" s="152" t="s">
        <v>15</v>
      </c>
      <c r="E97" s="205">
        <f>D72+E72+C81+D83+C84+D84+E84</f>
        <v>8.0473388999999956E-4</v>
      </c>
      <c r="F97" s="99">
        <f>E97/E100</f>
        <v>0.92197239059997727</v>
      </c>
    </row>
    <row r="98" spans="2:6" x14ac:dyDescent="0.35">
      <c r="B98" s="68" t="s">
        <v>16</v>
      </c>
      <c r="C98" s="154" t="s">
        <v>15</v>
      </c>
      <c r="D98" s="153" t="s">
        <v>19</v>
      </c>
      <c r="E98" s="205">
        <f>E83+F83+F82+F72</f>
        <v>6.5751390000000001E-5</v>
      </c>
      <c r="F98" s="99">
        <f>E98/E100</f>
        <v>7.5330450198352494E-2</v>
      </c>
    </row>
    <row r="99" spans="2:6" x14ac:dyDescent="0.35">
      <c r="B99" s="102" t="s">
        <v>20</v>
      </c>
      <c r="C99" s="155" t="s">
        <v>19</v>
      </c>
      <c r="D99" s="156" t="s">
        <v>23</v>
      </c>
      <c r="E99" s="205">
        <f>E77</f>
        <v>2.3541869999999997E-6</v>
      </c>
      <c r="F99" s="99">
        <f>E99/E100</f>
        <v>2.6971592016702436E-3</v>
      </c>
    </row>
    <row r="100" spans="2:6" ht="16" thickBot="1" x14ac:dyDescent="0.4">
      <c r="B100" s="101"/>
      <c r="C100" s="7"/>
      <c r="D100" s="7"/>
      <c r="E100" s="206">
        <f>SUM(E97:E99)</f>
        <v>8.7283946699999958E-4</v>
      </c>
      <c r="F100" s="7"/>
    </row>
    <row r="101" spans="2:6" x14ac:dyDescent="0.35">
      <c r="B101" s="101"/>
    </row>
    <row r="103" spans="2:6" ht="33.5" x14ac:dyDescent="0.75">
      <c r="B103" s="97" t="s">
        <v>104</v>
      </c>
      <c r="C103" s="66" t="s">
        <v>112</v>
      </c>
    </row>
    <row r="104" spans="2:6" x14ac:dyDescent="0.35">
      <c r="C104" t="s">
        <v>263</v>
      </c>
    </row>
    <row r="105" spans="2:6" x14ac:dyDescent="0.35">
      <c r="B105" s="66" t="s">
        <v>234</v>
      </c>
      <c r="C105" t="s">
        <v>113</v>
      </c>
    </row>
    <row r="106" spans="2:6" x14ac:dyDescent="0.35">
      <c r="B106" s="35" t="s">
        <v>8</v>
      </c>
      <c r="C106" s="207"/>
    </row>
    <row r="107" spans="2:6" x14ac:dyDescent="0.35">
      <c r="B107" s="125" t="s">
        <v>15</v>
      </c>
      <c r="C107" s="207">
        <f>C95*E97+D95*E97+C95*E98</f>
        <v>8.5733500199999964E-4</v>
      </c>
    </row>
    <row r="108" spans="2:6" x14ac:dyDescent="0.35">
      <c r="B108" s="126" t="s">
        <v>19</v>
      </c>
      <c r="C108" s="207">
        <f>D95*E98+C95*E99</f>
        <v>1.5033627600000001E-5</v>
      </c>
    </row>
    <row r="109" spans="2:6" x14ac:dyDescent="0.35">
      <c r="B109" s="127" t="s">
        <v>23</v>
      </c>
      <c r="C109" s="207">
        <f>D95*E99</f>
        <v>4.7083739999999994E-7</v>
      </c>
    </row>
    <row r="110" spans="2:6" x14ac:dyDescent="0.35">
      <c r="B110" s="128" t="s">
        <v>27</v>
      </c>
      <c r="C110" s="207"/>
    </row>
    <row r="111" spans="2:6" x14ac:dyDescent="0.35">
      <c r="C111" s="207">
        <f>SUM(C107:C110)</f>
        <v>8.7283946699999958E-4</v>
      </c>
      <c r="D111" t="s">
        <v>114</v>
      </c>
    </row>
    <row r="113" spans="2:23" x14ac:dyDescent="0.35">
      <c r="T113" s="66"/>
      <c r="U113" s="115"/>
      <c r="V113" s="66"/>
      <c r="W113" s="115"/>
    </row>
    <row r="114" spans="2:23" x14ac:dyDescent="0.35">
      <c r="T114" s="107"/>
      <c r="U114" s="107"/>
      <c r="V114" s="107"/>
      <c r="W114" s="107"/>
    </row>
    <row r="116" spans="2:23" ht="33.5" x14ac:dyDescent="0.75">
      <c r="B116" s="97" t="s">
        <v>111</v>
      </c>
      <c r="C116" s="66" t="s">
        <v>131</v>
      </c>
    </row>
    <row r="117" spans="2:23" ht="33.5" x14ac:dyDescent="0.75">
      <c r="B117" s="97"/>
      <c r="C117" t="s">
        <v>265</v>
      </c>
    </row>
    <row r="118" spans="2:23" ht="16" thickBot="1" x14ac:dyDescent="0.4">
      <c r="B118" s="66" t="s">
        <v>264</v>
      </c>
      <c r="C118" t="s">
        <v>227</v>
      </c>
    </row>
    <row r="119" spans="2:23" ht="16" thickBot="1" x14ac:dyDescent="0.4">
      <c r="B119" t="s">
        <v>115</v>
      </c>
      <c r="C119" s="118" t="s">
        <v>159</v>
      </c>
    </row>
    <row r="120" spans="2:23" x14ac:dyDescent="0.35">
      <c r="B120" s="35" t="s">
        <v>8</v>
      </c>
      <c r="C120" t="s">
        <v>117</v>
      </c>
      <c r="D120" t="s">
        <v>118</v>
      </c>
      <c r="E120" t="s">
        <v>119</v>
      </c>
    </row>
    <row r="121" spans="2:23" x14ac:dyDescent="0.35">
      <c r="B121" s="125" t="s">
        <v>15</v>
      </c>
      <c r="C121" s="106">
        <f>Kalkulasjonspriser!K52</f>
        <v>161435351.10800001</v>
      </c>
      <c r="D121" s="230">
        <f>C107</f>
        <v>8.5733500199999964E-4</v>
      </c>
      <c r="E121" s="138">
        <f>D121*C121</f>
        <v>138404.17706504784</v>
      </c>
    </row>
    <row r="122" spans="2:23" x14ac:dyDescent="0.35">
      <c r="B122" s="126" t="s">
        <v>19</v>
      </c>
      <c r="C122" s="106">
        <f>Kalkulasjonspriser!L52</f>
        <v>568375059.83242846</v>
      </c>
      <c r="D122" s="230">
        <f>C108</f>
        <v>1.5033627600000001E-5</v>
      </c>
      <c r="E122" s="138">
        <f>D122*C122</f>
        <v>8544.7389866484482</v>
      </c>
    </row>
    <row r="123" spans="2:23" x14ac:dyDescent="0.35">
      <c r="B123" s="127" t="s">
        <v>23</v>
      </c>
      <c r="C123" s="106">
        <f>Kalkulasjonspriser!M52</f>
        <v>1482744611.6385717</v>
      </c>
      <c r="D123" s="230">
        <f>C109</f>
        <v>4.7083739999999994E-7</v>
      </c>
      <c r="E123" s="138">
        <f>D123*C123</f>
        <v>698.13161780791472</v>
      </c>
    </row>
    <row r="124" spans="2:23" x14ac:dyDescent="0.35">
      <c r="B124" s="128" t="s">
        <v>27</v>
      </c>
      <c r="C124" s="106">
        <f>Kalkulasjonspriser!N52</f>
        <v>2496634440.7047625</v>
      </c>
      <c r="D124" s="230">
        <f>C110</f>
        <v>0</v>
      </c>
      <c r="E124" s="138">
        <f>D124*C124</f>
        <v>0</v>
      </c>
    </row>
    <row r="125" spans="2:23" x14ac:dyDescent="0.35">
      <c r="C125" s="119"/>
      <c r="D125" s="119" t="s">
        <v>126</v>
      </c>
      <c r="E125" s="120">
        <f>SUM(E121:E124)</f>
        <v>147647.04766950422</v>
      </c>
      <c r="F125" s="107"/>
    </row>
    <row r="126" spans="2:23" x14ac:dyDescent="0.35">
      <c r="B126" s="121"/>
      <c r="C126" s="121"/>
      <c r="D126" s="122"/>
      <c r="E126" s="121"/>
      <c r="F126" s="109"/>
      <c r="G126" s="110"/>
      <c r="H126" s="110"/>
    </row>
    <row r="127" spans="2:23" ht="16" thickBot="1" x14ac:dyDescent="0.4">
      <c r="B127" s="121"/>
      <c r="C127" s="123"/>
      <c r="D127" s="124"/>
      <c r="E127" s="121"/>
      <c r="F127" s="112"/>
      <c r="G127" s="108"/>
      <c r="H127" s="108"/>
      <c r="I127" s="108"/>
      <c r="J127" s="108"/>
    </row>
    <row r="128" spans="2:23" ht="16" thickBot="1" x14ac:dyDescent="0.4">
      <c r="B128" s="66" t="s">
        <v>127</v>
      </c>
      <c r="C128" s="171">
        <v>0.04</v>
      </c>
    </row>
    <row r="129" spans="2:42" x14ac:dyDescent="0.35">
      <c r="B129" s="66" t="s">
        <v>128</v>
      </c>
      <c r="C129" s="115">
        <v>2016</v>
      </c>
      <c r="D129" s="66">
        <v>2017</v>
      </c>
      <c r="E129" s="115">
        <v>2018</v>
      </c>
      <c r="F129" s="66">
        <v>2019</v>
      </c>
      <c r="G129" s="115">
        <v>2020</v>
      </c>
      <c r="H129" s="66">
        <v>2021</v>
      </c>
      <c r="I129" s="115">
        <v>2022</v>
      </c>
      <c r="J129" s="66">
        <v>2023</v>
      </c>
      <c r="K129" s="115">
        <v>2024</v>
      </c>
      <c r="L129" s="66">
        <v>2025</v>
      </c>
      <c r="M129" s="115">
        <v>2026</v>
      </c>
      <c r="N129" s="66">
        <v>2027</v>
      </c>
      <c r="O129" s="115">
        <v>2028</v>
      </c>
      <c r="P129" s="66">
        <v>2029</v>
      </c>
      <c r="Q129" s="115">
        <v>2030</v>
      </c>
      <c r="R129" s="66">
        <v>2031</v>
      </c>
      <c r="S129" s="115">
        <v>2032</v>
      </c>
      <c r="T129" s="66">
        <v>2033</v>
      </c>
      <c r="U129" s="115">
        <v>2034</v>
      </c>
      <c r="V129" s="66">
        <v>2035</v>
      </c>
      <c r="W129" s="115">
        <v>2036</v>
      </c>
      <c r="X129" s="66">
        <v>2037</v>
      </c>
      <c r="Y129" s="115">
        <v>2038</v>
      </c>
      <c r="Z129" s="66">
        <v>2039</v>
      </c>
      <c r="AA129" s="115">
        <v>2040</v>
      </c>
      <c r="AB129" s="66">
        <v>2041</v>
      </c>
      <c r="AC129" s="115">
        <v>2042</v>
      </c>
      <c r="AD129" s="66">
        <v>2043</v>
      </c>
      <c r="AE129" s="115">
        <v>2044</v>
      </c>
      <c r="AF129" s="66">
        <v>2045</v>
      </c>
      <c r="AG129" s="115">
        <v>2046</v>
      </c>
      <c r="AH129" s="66">
        <v>2047</v>
      </c>
      <c r="AI129" s="115">
        <v>2048</v>
      </c>
      <c r="AJ129" s="66">
        <v>2049</v>
      </c>
      <c r="AK129" s="115">
        <v>2050</v>
      </c>
      <c r="AL129" s="66">
        <v>2051</v>
      </c>
      <c r="AM129" s="115">
        <v>2052</v>
      </c>
      <c r="AN129" s="66">
        <v>2053</v>
      </c>
      <c r="AO129" s="115">
        <v>2054</v>
      </c>
      <c r="AP129" s="66">
        <v>2055</v>
      </c>
    </row>
    <row r="130" spans="2:42" x14ac:dyDescent="0.35">
      <c r="B130" s="66" t="s">
        <v>129</v>
      </c>
      <c r="C130" s="107">
        <f>E125</f>
        <v>147647.04766950422</v>
      </c>
      <c r="D130" s="107">
        <f>C130</f>
        <v>147647.04766950422</v>
      </c>
      <c r="E130" s="107">
        <f t="shared" ref="E130:AP130" si="9">D130</f>
        <v>147647.04766950422</v>
      </c>
      <c r="F130" s="107">
        <f t="shared" si="9"/>
        <v>147647.04766950422</v>
      </c>
      <c r="G130" s="107">
        <f t="shared" si="9"/>
        <v>147647.04766950422</v>
      </c>
      <c r="H130" s="107">
        <f t="shared" si="9"/>
        <v>147647.04766950422</v>
      </c>
      <c r="I130" s="107">
        <f t="shared" si="9"/>
        <v>147647.04766950422</v>
      </c>
      <c r="J130" s="107">
        <f t="shared" si="9"/>
        <v>147647.04766950422</v>
      </c>
      <c r="K130" s="107">
        <f t="shared" si="9"/>
        <v>147647.04766950422</v>
      </c>
      <c r="L130" s="107">
        <f t="shared" si="9"/>
        <v>147647.04766950422</v>
      </c>
      <c r="M130" s="107">
        <f t="shared" si="9"/>
        <v>147647.04766950422</v>
      </c>
      <c r="N130" s="107">
        <f t="shared" si="9"/>
        <v>147647.04766950422</v>
      </c>
      <c r="O130" s="107">
        <f t="shared" si="9"/>
        <v>147647.04766950422</v>
      </c>
      <c r="P130" s="107">
        <f t="shared" si="9"/>
        <v>147647.04766950422</v>
      </c>
      <c r="Q130" s="107">
        <f t="shared" si="9"/>
        <v>147647.04766950422</v>
      </c>
      <c r="R130" s="107">
        <f t="shared" si="9"/>
        <v>147647.04766950422</v>
      </c>
      <c r="S130" s="107">
        <f t="shared" si="9"/>
        <v>147647.04766950422</v>
      </c>
      <c r="T130" s="107">
        <f t="shared" si="9"/>
        <v>147647.04766950422</v>
      </c>
      <c r="U130" s="107">
        <f t="shared" si="9"/>
        <v>147647.04766950422</v>
      </c>
      <c r="V130" s="107">
        <f t="shared" si="9"/>
        <v>147647.04766950422</v>
      </c>
      <c r="W130" s="107">
        <f t="shared" si="9"/>
        <v>147647.04766950422</v>
      </c>
      <c r="X130" s="107">
        <f>W130</f>
        <v>147647.04766950422</v>
      </c>
      <c r="Y130" s="107">
        <f t="shared" si="9"/>
        <v>147647.04766950422</v>
      </c>
      <c r="Z130" s="107">
        <f t="shared" si="9"/>
        <v>147647.04766950422</v>
      </c>
      <c r="AA130" s="107">
        <f t="shared" si="9"/>
        <v>147647.04766950422</v>
      </c>
      <c r="AB130" s="107">
        <f t="shared" si="9"/>
        <v>147647.04766950422</v>
      </c>
      <c r="AC130" s="107">
        <f t="shared" si="9"/>
        <v>147647.04766950422</v>
      </c>
      <c r="AD130" s="107">
        <f t="shared" si="9"/>
        <v>147647.04766950422</v>
      </c>
      <c r="AE130" s="107">
        <f t="shared" si="9"/>
        <v>147647.04766950422</v>
      </c>
      <c r="AF130" s="107">
        <f t="shared" si="9"/>
        <v>147647.04766950422</v>
      </c>
      <c r="AG130" s="107">
        <f t="shared" si="9"/>
        <v>147647.04766950422</v>
      </c>
      <c r="AH130" s="107">
        <f t="shared" si="9"/>
        <v>147647.04766950422</v>
      </c>
      <c r="AI130" s="107">
        <f t="shared" si="9"/>
        <v>147647.04766950422</v>
      </c>
      <c r="AJ130" s="107">
        <f t="shared" si="9"/>
        <v>147647.04766950422</v>
      </c>
      <c r="AK130" s="107">
        <f t="shared" si="9"/>
        <v>147647.04766950422</v>
      </c>
      <c r="AL130" s="107">
        <f t="shared" si="9"/>
        <v>147647.04766950422</v>
      </c>
      <c r="AM130" s="107">
        <f t="shared" si="9"/>
        <v>147647.04766950422</v>
      </c>
      <c r="AN130" s="107">
        <f t="shared" si="9"/>
        <v>147647.04766950422</v>
      </c>
      <c r="AO130" s="107">
        <f t="shared" si="9"/>
        <v>147647.04766950422</v>
      </c>
      <c r="AP130" s="107">
        <f t="shared" si="9"/>
        <v>147647.04766950422</v>
      </c>
    </row>
    <row r="132" spans="2:42" ht="16" thickBot="1" x14ac:dyDescent="0.4">
      <c r="B132" s="116" t="s">
        <v>130</v>
      </c>
      <c r="C132" s="117">
        <f>NPV(C128,C130:AP130)</f>
        <v>2922344.6290779826</v>
      </c>
    </row>
    <row r="133" spans="2:42" ht="16" thickTop="1" x14ac:dyDescent="0.35">
      <c r="B133" s="140"/>
      <c r="C133" s="182"/>
      <c r="D133" s="136"/>
      <c r="E133" s="136"/>
      <c r="F133" s="136"/>
      <c r="G133" s="136"/>
      <c r="H133" s="136"/>
      <c r="I133" s="136"/>
      <c r="J133" s="136"/>
      <c r="K133" s="136"/>
      <c r="L133" s="136"/>
      <c r="M133" s="136"/>
      <c r="N133" s="136"/>
      <c r="O133" s="136"/>
      <c r="P133" s="136"/>
      <c r="Q133" s="136"/>
      <c r="R133" s="136"/>
      <c r="S133" s="136"/>
    </row>
    <row r="134" spans="2:42" x14ac:dyDescent="0.35">
      <c r="B134" s="140"/>
      <c r="C134" s="115"/>
      <c r="D134" s="140"/>
      <c r="E134" s="115"/>
      <c r="F134" s="140"/>
      <c r="G134" s="115"/>
      <c r="H134" s="140"/>
      <c r="I134" s="136"/>
      <c r="J134" s="136"/>
      <c r="K134" s="136"/>
      <c r="L134" s="136"/>
      <c r="M134" s="136"/>
      <c r="N134" s="136"/>
      <c r="O134" s="136"/>
      <c r="P134" s="136"/>
      <c r="Q134" s="136"/>
      <c r="R134" s="136"/>
      <c r="S134" s="136"/>
    </row>
    <row r="135" spans="2:42" x14ac:dyDescent="0.35">
      <c r="B135" s="140" t="s">
        <v>228</v>
      </c>
      <c r="C135" s="183"/>
      <c r="D135" s="183"/>
      <c r="E135" s="183"/>
      <c r="F135" s="183"/>
      <c r="G135" s="183"/>
      <c r="H135" s="183"/>
      <c r="I135" s="115"/>
      <c r="J135" s="140"/>
      <c r="K135" s="115"/>
      <c r="L135" s="140"/>
      <c r="M135" s="115"/>
      <c r="N135" s="140"/>
      <c r="O135" s="115"/>
      <c r="P135" s="140"/>
      <c r="Q135" s="115"/>
      <c r="R135" s="140"/>
      <c r="S135" s="115"/>
    </row>
    <row r="136" spans="2:42" x14ac:dyDescent="0.35">
      <c r="B136" s="136"/>
      <c r="C136" s="136"/>
      <c r="D136" s="136"/>
      <c r="E136" s="136"/>
      <c r="F136" s="136"/>
      <c r="G136" s="136"/>
      <c r="H136" s="136"/>
      <c r="I136" s="136"/>
      <c r="J136" s="136"/>
      <c r="K136" s="136"/>
      <c r="L136" s="136"/>
      <c r="M136" s="136"/>
      <c r="N136" s="136"/>
      <c r="O136" s="136"/>
      <c r="P136" s="136"/>
      <c r="Q136" s="136"/>
      <c r="R136" s="136"/>
      <c r="S136" s="136"/>
    </row>
    <row r="137" spans="2:42" x14ac:dyDescent="0.35">
      <c r="B137" s="66" t="s">
        <v>83</v>
      </c>
    </row>
  </sheetData>
  <pageMargins left="0.75" right="0.75" top="1" bottom="1" header="0.5" footer="0.5"/>
  <pageSetup paperSize="9" orientation="portrait" horizontalDpi="4294967292" verticalDpi="4294967292"/>
  <ignoredErrors>
    <ignoredError sqref="C64:G64 H50:H63 C86:G86 H72:H85 C111 D124 L6:R9 L10:R16 L17:R21" emptyCellReference="1"/>
  </ignoredErrors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P260"/>
  <sheetViews>
    <sheetView topLeftCell="B243" workbookViewId="0">
      <selection activeCell="B266" sqref="B266"/>
    </sheetView>
  </sheetViews>
  <sheetFormatPr baseColWidth="10" defaultColWidth="11" defaultRowHeight="15.5" x14ac:dyDescent="0.35"/>
  <cols>
    <col min="2" max="2" width="24.08203125" bestFit="1" customWidth="1"/>
    <col min="3" max="3" width="13.83203125" customWidth="1"/>
    <col min="4" max="4" width="10.58203125" customWidth="1"/>
    <col min="5" max="5" width="14.08203125" customWidth="1"/>
    <col min="6" max="6" width="12.08203125" customWidth="1"/>
    <col min="7" max="7" width="11" customWidth="1"/>
    <col min="8" max="8" width="12.5" customWidth="1"/>
    <col min="10" max="10" width="12.33203125" customWidth="1"/>
    <col min="11" max="11" width="22" customWidth="1"/>
  </cols>
  <sheetData>
    <row r="1" spans="2:18" ht="34" thickBot="1" x14ac:dyDescent="0.8">
      <c r="B1" s="97" t="s">
        <v>98</v>
      </c>
      <c r="C1" s="66" t="s">
        <v>239</v>
      </c>
    </row>
    <row r="2" spans="2:18" ht="16" thickBot="1" x14ac:dyDescent="0.4">
      <c r="B2" t="s">
        <v>250</v>
      </c>
      <c r="K2" s="66" t="s">
        <v>81</v>
      </c>
      <c r="L2" s="80">
        <v>0.65</v>
      </c>
    </row>
    <row r="3" spans="2:18" x14ac:dyDescent="0.35">
      <c r="B3" s="79" t="s">
        <v>222</v>
      </c>
      <c r="K3" s="66"/>
      <c r="L3" s="182"/>
      <c r="M3" s="66"/>
    </row>
    <row r="4" spans="2:18" x14ac:dyDescent="0.35">
      <c r="B4" s="66" t="s">
        <v>216</v>
      </c>
      <c r="C4" s="7"/>
      <c r="D4" s="7"/>
      <c r="E4" s="7"/>
      <c r="F4" s="7"/>
      <c r="G4" s="7"/>
      <c r="H4" s="7"/>
      <c r="I4" s="7"/>
      <c r="K4" s="98" t="s">
        <v>217</v>
      </c>
      <c r="L4" s="66" t="s">
        <v>241</v>
      </c>
    </row>
    <row r="5" spans="2:18" x14ac:dyDescent="0.35">
      <c r="B5" s="72" t="s">
        <v>57</v>
      </c>
      <c r="C5" s="72" t="s">
        <v>58</v>
      </c>
      <c r="D5" s="72" t="s">
        <v>59</v>
      </c>
      <c r="E5" s="72" t="s">
        <v>60</v>
      </c>
      <c r="F5" s="72" t="s">
        <v>61</v>
      </c>
      <c r="G5" s="72" t="s">
        <v>62</v>
      </c>
      <c r="H5" s="72" t="s">
        <v>63</v>
      </c>
      <c r="I5" s="72" t="s">
        <v>64</v>
      </c>
      <c r="J5" s="195"/>
      <c r="K5" s="72" t="s">
        <v>57</v>
      </c>
      <c r="L5" s="72" t="s">
        <v>58</v>
      </c>
      <c r="M5" s="72" t="s">
        <v>59</v>
      </c>
      <c r="N5" s="72" t="s">
        <v>60</v>
      </c>
      <c r="O5" s="72" t="s">
        <v>61</v>
      </c>
      <c r="P5" s="72" t="s">
        <v>62</v>
      </c>
      <c r="Q5" s="72" t="s">
        <v>63</v>
      </c>
      <c r="R5" s="72" t="s">
        <v>64</v>
      </c>
    </row>
    <row r="6" spans="2:18" x14ac:dyDescent="0.35">
      <c r="B6" s="30" t="s">
        <v>65</v>
      </c>
      <c r="C6" s="7"/>
      <c r="D6" s="7"/>
      <c r="E6" s="7"/>
      <c r="F6" s="7"/>
      <c r="G6" s="7"/>
      <c r="H6" s="73"/>
      <c r="I6" s="73"/>
      <c r="J6" s="196"/>
      <c r="K6" s="30" t="s">
        <v>65</v>
      </c>
      <c r="L6" s="158">
        <f>(C6*$L$2)</f>
        <v>0</v>
      </c>
      <c r="M6" s="158">
        <f t="shared" ref="M6:R21" si="0">(D6*$L$2)</f>
        <v>0</v>
      </c>
      <c r="N6" s="158">
        <f t="shared" si="0"/>
        <v>0</v>
      </c>
      <c r="O6" s="158">
        <f t="shared" si="0"/>
        <v>0</v>
      </c>
      <c r="P6" s="158">
        <f t="shared" si="0"/>
        <v>0</v>
      </c>
      <c r="Q6" s="158">
        <f t="shared" si="0"/>
        <v>0</v>
      </c>
      <c r="R6" s="158">
        <f t="shared" si="0"/>
        <v>0</v>
      </c>
    </row>
    <row r="7" spans="2:18" x14ac:dyDescent="0.35">
      <c r="B7" s="30" t="s">
        <v>66</v>
      </c>
      <c r="C7" s="7"/>
      <c r="D7" s="7"/>
      <c r="E7" s="7"/>
      <c r="F7" s="7"/>
      <c r="G7" s="7"/>
      <c r="H7" s="73"/>
      <c r="I7" s="73"/>
      <c r="J7" s="196"/>
      <c r="K7" s="30" t="s">
        <v>66</v>
      </c>
      <c r="L7" s="158">
        <f>(C7*$L$2)</f>
        <v>0</v>
      </c>
      <c r="M7" s="158">
        <f t="shared" si="0"/>
        <v>0</v>
      </c>
      <c r="N7" s="158">
        <f t="shared" si="0"/>
        <v>0</v>
      </c>
      <c r="O7" s="158">
        <f t="shared" si="0"/>
        <v>0</v>
      </c>
      <c r="P7" s="158">
        <f t="shared" si="0"/>
        <v>0</v>
      </c>
      <c r="Q7" s="158">
        <f t="shared" si="0"/>
        <v>0</v>
      </c>
      <c r="R7" s="158">
        <f t="shared" si="0"/>
        <v>0</v>
      </c>
    </row>
    <row r="8" spans="2:18" x14ac:dyDescent="0.35">
      <c r="B8" s="74" t="s">
        <v>67</v>
      </c>
      <c r="C8" s="6"/>
      <c r="D8" s="6"/>
      <c r="E8" s="6"/>
      <c r="F8" s="6"/>
      <c r="G8" s="6"/>
      <c r="H8" s="75"/>
      <c r="I8" s="75"/>
      <c r="J8" s="101"/>
      <c r="K8" s="74" t="s">
        <v>67</v>
      </c>
      <c r="L8" s="158">
        <f t="shared" ref="L8:L21" si="1">(C8*$L$2)</f>
        <v>0</v>
      </c>
      <c r="M8" s="158">
        <f t="shared" si="0"/>
        <v>0</v>
      </c>
      <c r="N8" s="158">
        <f t="shared" si="0"/>
        <v>0</v>
      </c>
      <c r="O8" s="158">
        <f t="shared" si="0"/>
        <v>0</v>
      </c>
      <c r="P8" s="158">
        <f t="shared" si="0"/>
        <v>0</v>
      </c>
      <c r="Q8" s="158">
        <f t="shared" si="0"/>
        <v>0</v>
      </c>
      <c r="R8" s="158">
        <f t="shared" si="0"/>
        <v>0</v>
      </c>
    </row>
    <row r="9" spans="2:18" x14ac:dyDescent="0.35">
      <c r="B9" s="76" t="s">
        <v>68</v>
      </c>
      <c r="C9" s="77">
        <v>50</v>
      </c>
      <c r="D9" s="77">
        <v>291.39999999999998</v>
      </c>
      <c r="E9" s="77">
        <v>785.2</v>
      </c>
      <c r="F9" s="129"/>
      <c r="G9" s="77"/>
      <c r="H9" s="78"/>
      <c r="I9" s="78"/>
      <c r="J9" s="101"/>
      <c r="K9" s="76" t="s">
        <v>68</v>
      </c>
      <c r="L9" s="161">
        <f t="shared" si="1"/>
        <v>32.5</v>
      </c>
      <c r="M9" s="161">
        <f t="shared" si="0"/>
        <v>189.41</v>
      </c>
      <c r="N9" s="161">
        <f t="shared" si="0"/>
        <v>510.38000000000005</v>
      </c>
      <c r="O9" s="161">
        <f t="shared" si="0"/>
        <v>0</v>
      </c>
      <c r="P9" s="161">
        <f t="shared" si="0"/>
        <v>0</v>
      </c>
      <c r="Q9" s="161">
        <f t="shared" si="0"/>
        <v>0</v>
      </c>
      <c r="R9" s="161">
        <f t="shared" si="0"/>
        <v>0</v>
      </c>
    </row>
    <row r="10" spans="2:18" x14ac:dyDescent="0.35">
      <c r="B10" s="30" t="s">
        <v>69</v>
      </c>
      <c r="C10" s="7">
        <v>44.5</v>
      </c>
      <c r="D10" s="7">
        <v>153.1</v>
      </c>
      <c r="E10" s="7">
        <v>446</v>
      </c>
      <c r="G10" s="7"/>
      <c r="H10" s="73"/>
      <c r="I10" s="73"/>
      <c r="K10" s="30" t="s">
        <v>69</v>
      </c>
      <c r="L10" s="84">
        <f t="shared" si="1"/>
        <v>28.925000000000001</v>
      </c>
      <c r="M10" s="84">
        <f t="shared" si="0"/>
        <v>99.515000000000001</v>
      </c>
      <c r="N10" s="84">
        <f t="shared" si="0"/>
        <v>289.90000000000003</v>
      </c>
      <c r="O10" s="84">
        <f t="shared" si="0"/>
        <v>0</v>
      </c>
      <c r="P10" s="84">
        <f t="shared" si="0"/>
        <v>0</v>
      </c>
      <c r="Q10" s="84">
        <f t="shared" si="0"/>
        <v>0</v>
      </c>
      <c r="R10" s="84">
        <f t="shared" si="0"/>
        <v>0</v>
      </c>
    </row>
    <row r="11" spans="2:18" x14ac:dyDescent="0.35">
      <c r="B11" s="30" t="s">
        <v>70</v>
      </c>
      <c r="C11" s="7"/>
      <c r="D11" s="7"/>
      <c r="E11" s="7"/>
      <c r="F11" s="7"/>
      <c r="G11" s="7"/>
      <c r="H11" s="73"/>
      <c r="I11" s="73"/>
      <c r="K11" s="30" t="s">
        <v>70</v>
      </c>
      <c r="L11" s="84">
        <f t="shared" si="1"/>
        <v>0</v>
      </c>
      <c r="M11" s="84">
        <f t="shared" si="0"/>
        <v>0</v>
      </c>
      <c r="N11" s="84">
        <f t="shared" si="0"/>
        <v>0</v>
      </c>
      <c r="O11" s="84">
        <f t="shared" si="0"/>
        <v>0</v>
      </c>
      <c r="P11" s="84">
        <f t="shared" si="0"/>
        <v>0</v>
      </c>
      <c r="Q11" s="84">
        <f t="shared" si="0"/>
        <v>0</v>
      </c>
      <c r="R11" s="84">
        <f t="shared" si="0"/>
        <v>0</v>
      </c>
    </row>
    <row r="12" spans="2:18" x14ac:dyDescent="0.35">
      <c r="B12" s="30" t="s">
        <v>71</v>
      </c>
      <c r="C12" s="7"/>
      <c r="D12" s="7"/>
      <c r="E12" s="7"/>
      <c r="F12" s="7"/>
      <c r="G12" s="7"/>
      <c r="H12" s="73"/>
      <c r="I12" s="73"/>
      <c r="K12" s="30" t="s">
        <v>71</v>
      </c>
      <c r="L12" s="84">
        <f t="shared" si="1"/>
        <v>0</v>
      </c>
      <c r="M12" s="84">
        <f t="shared" si="0"/>
        <v>0</v>
      </c>
      <c r="N12" s="84">
        <f t="shared" si="0"/>
        <v>0</v>
      </c>
      <c r="O12" s="84">
        <f t="shared" si="0"/>
        <v>0</v>
      </c>
      <c r="P12" s="84">
        <f t="shared" si="0"/>
        <v>0</v>
      </c>
      <c r="Q12" s="84">
        <f t="shared" si="0"/>
        <v>0</v>
      </c>
      <c r="R12" s="84">
        <f t="shared" si="0"/>
        <v>0</v>
      </c>
    </row>
    <row r="13" spans="2:18" x14ac:dyDescent="0.35">
      <c r="B13" s="30" t="s">
        <v>72</v>
      </c>
      <c r="C13" s="7"/>
      <c r="D13" s="7"/>
      <c r="E13" s="7"/>
      <c r="F13" s="7"/>
      <c r="G13" s="7"/>
      <c r="H13" s="73"/>
      <c r="I13" s="73"/>
      <c r="K13" s="30" t="s">
        <v>72</v>
      </c>
      <c r="L13" s="84">
        <f t="shared" si="1"/>
        <v>0</v>
      </c>
      <c r="M13" s="84">
        <f t="shared" si="0"/>
        <v>0</v>
      </c>
      <c r="N13" s="84">
        <f t="shared" si="0"/>
        <v>0</v>
      </c>
      <c r="O13" s="84">
        <f t="shared" si="0"/>
        <v>0</v>
      </c>
      <c r="P13" s="84">
        <f t="shared" si="0"/>
        <v>0</v>
      </c>
      <c r="Q13" s="84">
        <f t="shared" si="0"/>
        <v>0</v>
      </c>
      <c r="R13" s="84">
        <f t="shared" si="0"/>
        <v>0</v>
      </c>
    </row>
    <row r="14" spans="2:18" x14ac:dyDescent="0.35">
      <c r="B14" s="30" t="s">
        <v>73</v>
      </c>
      <c r="C14" s="7"/>
      <c r="D14" s="7">
        <v>135.80000000000001</v>
      </c>
      <c r="F14" s="7"/>
      <c r="G14" s="7"/>
      <c r="H14" s="73"/>
      <c r="I14" s="73"/>
      <c r="K14" s="30" t="s">
        <v>73</v>
      </c>
      <c r="L14" s="84">
        <f t="shared" si="1"/>
        <v>0</v>
      </c>
      <c r="M14" s="84">
        <f t="shared" si="0"/>
        <v>88.27000000000001</v>
      </c>
      <c r="N14" s="84">
        <f t="shared" si="0"/>
        <v>0</v>
      </c>
      <c r="O14" s="84">
        <f t="shared" si="0"/>
        <v>0</v>
      </c>
      <c r="P14" s="84">
        <f t="shared" si="0"/>
        <v>0</v>
      </c>
      <c r="Q14" s="84">
        <f t="shared" si="0"/>
        <v>0</v>
      </c>
      <c r="R14" s="84">
        <f t="shared" si="0"/>
        <v>0</v>
      </c>
    </row>
    <row r="15" spans="2:18" x14ac:dyDescent="0.35">
      <c r="B15" s="30" t="s">
        <v>74</v>
      </c>
      <c r="C15" s="7">
        <v>14</v>
      </c>
      <c r="E15" s="7"/>
      <c r="F15" s="7"/>
      <c r="G15" s="7"/>
      <c r="H15" s="73"/>
      <c r="I15" s="73"/>
      <c r="K15" s="30" t="s">
        <v>74</v>
      </c>
      <c r="L15" s="84">
        <f t="shared" si="1"/>
        <v>9.1</v>
      </c>
      <c r="M15" s="84">
        <f t="shared" si="0"/>
        <v>0</v>
      </c>
      <c r="N15" s="84">
        <f t="shared" si="0"/>
        <v>0</v>
      </c>
      <c r="O15" s="84">
        <f t="shared" si="0"/>
        <v>0</v>
      </c>
      <c r="P15" s="84">
        <f t="shared" si="0"/>
        <v>0</v>
      </c>
      <c r="Q15" s="84">
        <f t="shared" si="0"/>
        <v>0</v>
      </c>
      <c r="R15" s="84">
        <f t="shared" si="0"/>
        <v>0</v>
      </c>
    </row>
    <row r="16" spans="2:18" x14ac:dyDescent="0.35">
      <c r="B16" s="76" t="s">
        <v>75</v>
      </c>
      <c r="C16" s="77"/>
      <c r="D16" s="77"/>
      <c r="E16" s="77">
        <v>360</v>
      </c>
      <c r="F16" s="129"/>
      <c r="G16" s="77"/>
      <c r="H16" s="78"/>
      <c r="I16" s="78"/>
      <c r="K16" s="76" t="s">
        <v>75</v>
      </c>
      <c r="L16" s="161">
        <f t="shared" si="1"/>
        <v>0</v>
      </c>
      <c r="M16" s="161">
        <f t="shared" si="0"/>
        <v>0</v>
      </c>
      <c r="N16" s="161">
        <f t="shared" si="0"/>
        <v>234</v>
      </c>
      <c r="O16" s="161">
        <f t="shared" si="0"/>
        <v>0</v>
      </c>
      <c r="P16" s="161">
        <f t="shared" si="0"/>
        <v>0</v>
      </c>
      <c r="Q16" s="161">
        <f t="shared" si="0"/>
        <v>0</v>
      </c>
      <c r="R16" s="161">
        <f t="shared" si="0"/>
        <v>0</v>
      </c>
    </row>
    <row r="17" spans="2:18" x14ac:dyDescent="0.35">
      <c r="B17" s="30" t="s">
        <v>76</v>
      </c>
      <c r="C17" s="7"/>
      <c r="D17" s="7">
        <v>1264</v>
      </c>
      <c r="F17" s="7"/>
      <c r="G17" s="7"/>
      <c r="H17" s="73"/>
      <c r="I17" s="73"/>
      <c r="K17" s="30" t="s">
        <v>76</v>
      </c>
      <c r="L17" s="84">
        <f t="shared" si="1"/>
        <v>0</v>
      </c>
      <c r="M17" s="84">
        <f t="shared" si="0"/>
        <v>821.6</v>
      </c>
      <c r="N17" s="84">
        <f t="shared" si="0"/>
        <v>0</v>
      </c>
      <c r="O17" s="84">
        <f t="shared" si="0"/>
        <v>0</v>
      </c>
      <c r="P17" s="84">
        <f t="shared" si="0"/>
        <v>0</v>
      </c>
      <c r="Q17" s="84">
        <f t="shared" si="0"/>
        <v>0</v>
      </c>
      <c r="R17" s="84">
        <f t="shared" si="0"/>
        <v>0</v>
      </c>
    </row>
    <row r="18" spans="2:18" x14ac:dyDescent="0.35">
      <c r="B18" s="30" t="s">
        <v>77</v>
      </c>
      <c r="C18" s="7"/>
      <c r="D18" s="7"/>
      <c r="E18" s="7"/>
      <c r="F18" s="7"/>
      <c r="G18" s="7"/>
      <c r="H18" s="73"/>
      <c r="I18" s="73"/>
      <c r="K18" s="30" t="s">
        <v>77</v>
      </c>
      <c r="L18" s="84">
        <f t="shared" si="1"/>
        <v>0</v>
      </c>
      <c r="M18" s="84">
        <f t="shared" si="0"/>
        <v>0</v>
      </c>
      <c r="N18" s="84">
        <f t="shared" si="0"/>
        <v>0</v>
      </c>
      <c r="O18" s="84">
        <f t="shared" si="0"/>
        <v>0</v>
      </c>
      <c r="P18" s="84">
        <f t="shared" si="0"/>
        <v>0</v>
      </c>
      <c r="Q18" s="84">
        <f t="shared" si="0"/>
        <v>0</v>
      </c>
      <c r="R18" s="84">
        <f t="shared" si="0"/>
        <v>0</v>
      </c>
    </row>
    <row r="19" spans="2:18" x14ac:dyDescent="0.35">
      <c r="B19" s="30" t="s">
        <v>78</v>
      </c>
      <c r="C19" s="7">
        <v>28.8</v>
      </c>
      <c r="D19" s="7">
        <v>28.8</v>
      </c>
      <c r="E19" s="7"/>
      <c r="F19" s="7"/>
      <c r="G19" s="7"/>
      <c r="H19" s="73"/>
      <c r="I19" s="73"/>
      <c r="K19" s="30" t="s">
        <v>78</v>
      </c>
      <c r="L19" s="84">
        <f t="shared" si="1"/>
        <v>18.720000000000002</v>
      </c>
      <c r="M19" s="84">
        <f t="shared" si="0"/>
        <v>18.720000000000002</v>
      </c>
      <c r="N19" s="84">
        <f t="shared" si="0"/>
        <v>0</v>
      </c>
      <c r="O19" s="84">
        <f t="shared" si="0"/>
        <v>0</v>
      </c>
      <c r="P19" s="84">
        <f t="shared" si="0"/>
        <v>0</v>
      </c>
      <c r="Q19" s="84">
        <f t="shared" si="0"/>
        <v>0</v>
      </c>
      <c r="R19" s="84">
        <f t="shared" si="0"/>
        <v>0</v>
      </c>
    </row>
    <row r="20" spans="2:18" x14ac:dyDescent="0.35">
      <c r="B20" s="30" t="s">
        <v>79</v>
      </c>
      <c r="C20" s="7">
        <v>200</v>
      </c>
      <c r="D20" s="7">
        <v>200</v>
      </c>
      <c r="E20" s="7">
        <v>200</v>
      </c>
      <c r="F20" s="7"/>
      <c r="G20" s="7"/>
      <c r="H20" s="73"/>
      <c r="I20" s="73"/>
      <c r="K20" s="30" t="s">
        <v>79</v>
      </c>
      <c r="L20" s="84">
        <f t="shared" si="1"/>
        <v>130</v>
      </c>
      <c r="M20" s="84">
        <f t="shared" si="0"/>
        <v>130</v>
      </c>
      <c r="N20" s="84">
        <f t="shared" si="0"/>
        <v>130</v>
      </c>
      <c r="O20" s="84">
        <f t="shared" si="0"/>
        <v>0</v>
      </c>
      <c r="P20" s="84">
        <f t="shared" si="0"/>
        <v>0</v>
      </c>
      <c r="Q20" s="84">
        <f t="shared" si="0"/>
        <v>0</v>
      </c>
      <c r="R20" s="84">
        <f t="shared" si="0"/>
        <v>0</v>
      </c>
    </row>
    <row r="21" spans="2:18" x14ac:dyDescent="0.35">
      <c r="B21" s="76" t="s">
        <v>80</v>
      </c>
      <c r="C21" s="78"/>
      <c r="D21" s="78"/>
      <c r="E21" s="78"/>
      <c r="F21" s="78"/>
      <c r="G21" s="78"/>
      <c r="H21" s="78"/>
      <c r="I21" s="78"/>
      <c r="K21" s="76" t="s">
        <v>80</v>
      </c>
      <c r="L21" s="161">
        <f t="shared" si="1"/>
        <v>0</v>
      </c>
      <c r="M21" s="161">
        <f t="shared" si="0"/>
        <v>0</v>
      </c>
      <c r="N21" s="161">
        <f t="shared" si="0"/>
        <v>0</v>
      </c>
      <c r="O21" s="161">
        <f t="shared" si="0"/>
        <v>0</v>
      </c>
      <c r="P21" s="161">
        <f t="shared" si="0"/>
        <v>0</v>
      </c>
      <c r="Q21" s="161">
        <f t="shared" si="0"/>
        <v>0</v>
      </c>
      <c r="R21" s="161">
        <f t="shared" si="0"/>
        <v>0</v>
      </c>
    </row>
    <row r="23" spans="2:18" ht="16" thickBot="1" x14ac:dyDescent="0.4"/>
    <row r="24" spans="2:18" ht="16" thickBot="1" x14ac:dyDescent="0.4">
      <c r="B24" s="66" t="s">
        <v>82</v>
      </c>
      <c r="C24" s="80">
        <v>0.25</v>
      </c>
    </row>
    <row r="25" spans="2:18" x14ac:dyDescent="0.35">
      <c r="B25" t="s">
        <v>249</v>
      </c>
    </row>
    <row r="26" spans="2:18" x14ac:dyDescent="0.35">
      <c r="B26" s="98" t="s">
        <v>259</v>
      </c>
      <c r="C26" s="66" t="s">
        <v>242</v>
      </c>
    </row>
    <row r="27" spans="2:18" x14ac:dyDescent="0.35">
      <c r="B27" s="72" t="s">
        <v>57</v>
      </c>
      <c r="C27" s="72" t="s">
        <v>58</v>
      </c>
      <c r="D27" s="72" t="s">
        <v>59</v>
      </c>
      <c r="E27" s="72" t="s">
        <v>60</v>
      </c>
      <c r="F27" s="72" t="s">
        <v>61</v>
      </c>
      <c r="G27" s="72" t="s">
        <v>62</v>
      </c>
      <c r="H27" s="72" t="s">
        <v>63</v>
      </c>
      <c r="I27" s="72" t="s">
        <v>64</v>
      </c>
      <c r="K27" s="67" t="s">
        <v>10</v>
      </c>
      <c r="L27" s="66" t="s">
        <v>97</v>
      </c>
    </row>
    <row r="28" spans="2:18" x14ac:dyDescent="0.35">
      <c r="B28" s="30" t="s">
        <v>65</v>
      </c>
      <c r="C28" s="84">
        <f>L6*(1-$C$24)</f>
        <v>0</v>
      </c>
      <c r="D28" s="84">
        <f t="shared" ref="D28:I43" si="2">M6*(1-$C$24)</f>
        <v>0</v>
      </c>
      <c r="E28" s="84">
        <f t="shared" si="2"/>
        <v>0</v>
      </c>
      <c r="F28" s="84">
        <f t="shared" si="2"/>
        <v>0</v>
      </c>
      <c r="G28" s="84">
        <f t="shared" si="2"/>
        <v>0</v>
      </c>
      <c r="H28" s="84">
        <f t="shared" si="2"/>
        <v>0</v>
      </c>
      <c r="I28" s="84">
        <f t="shared" si="2"/>
        <v>0</v>
      </c>
      <c r="K28" s="68" t="s">
        <v>16</v>
      </c>
    </row>
    <row r="29" spans="2:18" x14ac:dyDescent="0.35">
      <c r="B29" s="30" t="s">
        <v>66</v>
      </c>
      <c r="C29" s="84">
        <f>L7*(1-$C$24)</f>
        <v>0</v>
      </c>
      <c r="D29" s="84">
        <f t="shared" si="2"/>
        <v>0</v>
      </c>
      <c r="E29" s="84">
        <f t="shared" si="2"/>
        <v>0</v>
      </c>
      <c r="F29" s="84">
        <f t="shared" si="2"/>
        <v>0</v>
      </c>
      <c r="G29" s="84">
        <f t="shared" si="2"/>
        <v>0</v>
      </c>
      <c r="H29" s="84">
        <f t="shared" si="2"/>
        <v>0</v>
      </c>
      <c r="I29" s="84">
        <f t="shared" si="2"/>
        <v>0</v>
      </c>
      <c r="K29" s="69" t="s">
        <v>20</v>
      </c>
    </row>
    <row r="30" spans="2:18" x14ac:dyDescent="0.35">
      <c r="B30" s="74" t="s">
        <v>67</v>
      </c>
      <c r="C30" s="84">
        <f t="shared" ref="C30:C43" si="3">L8*(1-$C$24)</f>
        <v>0</v>
      </c>
      <c r="D30" s="84">
        <f t="shared" si="2"/>
        <v>0</v>
      </c>
      <c r="E30" s="84">
        <f t="shared" si="2"/>
        <v>0</v>
      </c>
      <c r="F30" s="84">
        <f t="shared" si="2"/>
        <v>0</v>
      </c>
      <c r="G30" s="84">
        <f t="shared" si="2"/>
        <v>0</v>
      </c>
      <c r="H30" s="84">
        <f t="shared" si="2"/>
        <v>0</v>
      </c>
      <c r="I30" s="84">
        <f t="shared" si="2"/>
        <v>0</v>
      </c>
      <c r="K30" s="70" t="s">
        <v>24</v>
      </c>
    </row>
    <row r="31" spans="2:18" x14ac:dyDescent="0.35">
      <c r="B31" s="76" t="s">
        <v>68</v>
      </c>
      <c r="C31" s="83">
        <f t="shared" si="3"/>
        <v>24.375</v>
      </c>
      <c r="D31" s="86">
        <f t="shared" si="2"/>
        <v>142.0575</v>
      </c>
      <c r="E31" s="86">
        <f t="shared" si="2"/>
        <v>382.78500000000003</v>
      </c>
      <c r="F31" s="161">
        <f t="shared" si="2"/>
        <v>0</v>
      </c>
      <c r="G31" s="161">
        <f t="shared" si="2"/>
        <v>0</v>
      </c>
      <c r="H31" s="161">
        <f t="shared" si="2"/>
        <v>0</v>
      </c>
      <c r="I31" s="161">
        <f t="shared" si="2"/>
        <v>0</v>
      </c>
      <c r="K31" s="71" t="s">
        <v>28</v>
      </c>
    </row>
    <row r="32" spans="2:18" x14ac:dyDescent="0.35">
      <c r="B32" s="30" t="s">
        <v>69</v>
      </c>
      <c r="C32" s="82">
        <f t="shared" si="3"/>
        <v>21.693750000000001</v>
      </c>
      <c r="D32" s="82">
        <f t="shared" si="2"/>
        <v>74.636250000000004</v>
      </c>
      <c r="E32" s="85">
        <f t="shared" si="2"/>
        <v>217.42500000000001</v>
      </c>
      <c r="F32" s="84">
        <f t="shared" si="2"/>
        <v>0</v>
      </c>
      <c r="G32" s="84">
        <f t="shared" si="2"/>
        <v>0</v>
      </c>
      <c r="H32" s="84">
        <f t="shared" si="2"/>
        <v>0</v>
      </c>
      <c r="I32" s="84">
        <f t="shared" si="2"/>
        <v>0</v>
      </c>
    </row>
    <row r="33" spans="2:9" x14ac:dyDescent="0.35">
      <c r="B33" s="30" t="s">
        <v>70</v>
      </c>
      <c r="C33" s="84">
        <f t="shared" si="3"/>
        <v>0</v>
      </c>
      <c r="D33" s="84">
        <f t="shared" si="2"/>
        <v>0</v>
      </c>
      <c r="E33" s="84">
        <f t="shared" si="2"/>
        <v>0</v>
      </c>
      <c r="F33" s="84">
        <f t="shared" si="2"/>
        <v>0</v>
      </c>
      <c r="G33" s="84">
        <f t="shared" si="2"/>
        <v>0</v>
      </c>
      <c r="H33" s="84">
        <f t="shared" si="2"/>
        <v>0</v>
      </c>
      <c r="I33" s="84">
        <f t="shared" si="2"/>
        <v>0</v>
      </c>
    </row>
    <row r="34" spans="2:9" x14ac:dyDescent="0.35">
      <c r="B34" s="30" t="s">
        <v>71</v>
      </c>
      <c r="C34" s="84">
        <f t="shared" si="3"/>
        <v>0</v>
      </c>
      <c r="D34" s="84">
        <f t="shared" si="2"/>
        <v>0</v>
      </c>
      <c r="E34" s="84">
        <f t="shared" si="2"/>
        <v>0</v>
      </c>
      <c r="F34" s="84">
        <f t="shared" si="2"/>
        <v>0</v>
      </c>
      <c r="G34" s="84">
        <f t="shared" si="2"/>
        <v>0</v>
      </c>
      <c r="H34" s="84">
        <f t="shared" si="2"/>
        <v>0</v>
      </c>
      <c r="I34" s="84">
        <f t="shared" si="2"/>
        <v>0</v>
      </c>
    </row>
    <row r="35" spans="2:9" x14ac:dyDescent="0.35">
      <c r="B35" s="30" t="s">
        <v>72</v>
      </c>
      <c r="C35" s="84">
        <f t="shared" si="3"/>
        <v>0</v>
      </c>
      <c r="D35" s="84">
        <f t="shared" si="2"/>
        <v>0</v>
      </c>
      <c r="E35" s="84">
        <f t="shared" si="2"/>
        <v>0</v>
      </c>
      <c r="F35" s="84">
        <f t="shared" si="2"/>
        <v>0</v>
      </c>
      <c r="G35" s="84">
        <f t="shared" si="2"/>
        <v>0</v>
      </c>
      <c r="H35" s="84">
        <f t="shared" si="2"/>
        <v>0</v>
      </c>
      <c r="I35" s="84">
        <f t="shared" si="2"/>
        <v>0</v>
      </c>
    </row>
    <row r="36" spans="2:9" x14ac:dyDescent="0.35">
      <c r="B36" s="30" t="s">
        <v>73</v>
      </c>
      <c r="C36" s="84">
        <f t="shared" si="3"/>
        <v>0</v>
      </c>
      <c r="D36" s="82">
        <f t="shared" si="2"/>
        <v>66.202500000000015</v>
      </c>
      <c r="E36" s="84">
        <f t="shared" si="2"/>
        <v>0</v>
      </c>
      <c r="F36" s="84">
        <f t="shared" si="2"/>
        <v>0</v>
      </c>
      <c r="G36" s="84">
        <f t="shared" si="2"/>
        <v>0</v>
      </c>
      <c r="H36" s="84">
        <f t="shared" si="2"/>
        <v>0</v>
      </c>
      <c r="I36" s="84">
        <f t="shared" si="2"/>
        <v>0</v>
      </c>
    </row>
    <row r="37" spans="2:9" x14ac:dyDescent="0.35">
      <c r="B37" s="30" t="s">
        <v>74</v>
      </c>
      <c r="C37" s="84">
        <f t="shared" si="3"/>
        <v>6.8249999999999993</v>
      </c>
      <c r="D37" s="84">
        <f t="shared" si="2"/>
        <v>0</v>
      </c>
      <c r="E37" s="84">
        <f t="shared" si="2"/>
        <v>0</v>
      </c>
      <c r="F37" s="84">
        <f t="shared" si="2"/>
        <v>0</v>
      </c>
      <c r="G37" s="84">
        <f t="shared" si="2"/>
        <v>0</v>
      </c>
      <c r="H37" s="84">
        <f t="shared" si="2"/>
        <v>0</v>
      </c>
      <c r="I37" s="84">
        <f t="shared" si="2"/>
        <v>0</v>
      </c>
    </row>
    <row r="38" spans="2:9" x14ac:dyDescent="0.35">
      <c r="B38" s="76" t="s">
        <v>75</v>
      </c>
      <c r="C38" s="161">
        <f t="shared" si="3"/>
        <v>0</v>
      </c>
      <c r="D38" s="161">
        <f t="shared" si="2"/>
        <v>0</v>
      </c>
      <c r="E38" s="86">
        <f t="shared" si="2"/>
        <v>175.5</v>
      </c>
      <c r="F38" s="161">
        <f t="shared" si="2"/>
        <v>0</v>
      </c>
      <c r="G38" s="161">
        <f t="shared" si="2"/>
        <v>0</v>
      </c>
      <c r="H38" s="161">
        <f t="shared" si="2"/>
        <v>0</v>
      </c>
      <c r="I38" s="161">
        <f t="shared" si="2"/>
        <v>0</v>
      </c>
    </row>
    <row r="39" spans="2:9" x14ac:dyDescent="0.35">
      <c r="B39" s="30" t="s">
        <v>76</v>
      </c>
      <c r="C39" s="84">
        <f t="shared" si="3"/>
        <v>0</v>
      </c>
      <c r="D39" s="157">
        <f t="shared" si="2"/>
        <v>616.20000000000005</v>
      </c>
      <c r="E39" s="84">
        <f t="shared" si="2"/>
        <v>0</v>
      </c>
      <c r="F39" s="84">
        <f t="shared" si="2"/>
        <v>0</v>
      </c>
      <c r="G39" s="84">
        <f t="shared" si="2"/>
        <v>0</v>
      </c>
      <c r="H39" s="84">
        <f t="shared" si="2"/>
        <v>0</v>
      </c>
      <c r="I39" s="84">
        <f t="shared" si="2"/>
        <v>0</v>
      </c>
    </row>
    <row r="40" spans="2:9" x14ac:dyDescent="0.35">
      <c r="B40" s="30" t="s">
        <v>77</v>
      </c>
      <c r="C40" s="84">
        <f t="shared" si="3"/>
        <v>0</v>
      </c>
      <c r="D40" s="84">
        <f t="shared" si="2"/>
        <v>0</v>
      </c>
      <c r="E40" s="84">
        <f t="shared" si="2"/>
        <v>0</v>
      </c>
      <c r="F40" s="84">
        <f t="shared" si="2"/>
        <v>0</v>
      </c>
      <c r="G40" s="84">
        <f t="shared" si="2"/>
        <v>0</v>
      </c>
      <c r="H40" s="84">
        <f t="shared" si="2"/>
        <v>0</v>
      </c>
      <c r="I40" s="84">
        <f t="shared" si="2"/>
        <v>0</v>
      </c>
    </row>
    <row r="41" spans="2:9" x14ac:dyDescent="0.35">
      <c r="B41" s="30" t="s">
        <v>78</v>
      </c>
      <c r="C41" s="82">
        <f t="shared" si="3"/>
        <v>14.040000000000003</v>
      </c>
      <c r="D41" s="82">
        <f t="shared" si="2"/>
        <v>14.040000000000003</v>
      </c>
      <c r="E41" s="84">
        <f t="shared" si="2"/>
        <v>0</v>
      </c>
      <c r="F41" s="84">
        <f t="shared" si="2"/>
        <v>0</v>
      </c>
      <c r="G41" s="84">
        <f t="shared" si="2"/>
        <v>0</v>
      </c>
      <c r="H41" s="84">
        <f t="shared" si="2"/>
        <v>0</v>
      </c>
      <c r="I41" s="84">
        <f t="shared" si="2"/>
        <v>0</v>
      </c>
    </row>
    <row r="42" spans="2:9" x14ac:dyDescent="0.35">
      <c r="B42" s="30" t="s">
        <v>79</v>
      </c>
      <c r="C42" s="82">
        <f t="shared" si="3"/>
        <v>97.5</v>
      </c>
      <c r="D42" s="82">
        <f t="shared" si="2"/>
        <v>97.5</v>
      </c>
      <c r="E42" s="82">
        <f t="shared" si="2"/>
        <v>97.5</v>
      </c>
      <c r="F42" s="84">
        <f t="shared" si="2"/>
        <v>0</v>
      </c>
      <c r="G42" s="84">
        <f t="shared" si="2"/>
        <v>0</v>
      </c>
      <c r="H42" s="84">
        <f t="shared" si="2"/>
        <v>0</v>
      </c>
      <c r="I42" s="84">
        <f t="shared" si="2"/>
        <v>0</v>
      </c>
    </row>
    <row r="43" spans="2:9" x14ac:dyDescent="0.35">
      <c r="B43" s="76" t="s">
        <v>80</v>
      </c>
      <c r="C43" s="161">
        <f t="shared" si="3"/>
        <v>0</v>
      </c>
      <c r="D43" s="161">
        <f t="shared" si="2"/>
        <v>0</v>
      </c>
      <c r="E43" s="161">
        <f t="shared" si="2"/>
        <v>0</v>
      </c>
      <c r="F43" s="161">
        <f t="shared" si="2"/>
        <v>0</v>
      </c>
      <c r="G43" s="161">
        <f t="shared" si="2"/>
        <v>0</v>
      </c>
      <c r="H43" s="161">
        <f t="shared" si="2"/>
        <v>0</v>
      </c>
      <c r="I43" s="161">
        <f t="shared" si="2"/>
        <v>0</v>
      </c>
    </row>
    <row r="45" spans="2:9" ht="33.5" x14ac:dyDescent="0.75">
      <c r="B45" s="97" t="s">
        <v>99</v>
      </c>
      <c r="C45" s="66" t="s">
        <v>96</v>
      </c>
    </row>
    <row r="46" spans="2:9" x14ac:dyDescent="0.35">
      <c r="C46" t="s">
        <v>260</v>
      </c>
    </row>
    <row r="47" spans="2:9" x14ac:dyDescent="0.35">
      <c r="B47" s="167" t="s">
        <v>261</v>
      </c>
      <c r="C47" s="163" t="s">
        <v>231</v>
      </c>
      <c r="D47" s="162"/>
      <c r="E47" s="162"/>
      <c r="F47" s="162"/>
      <c r="G47" s="162"/>
      <c r="H47" s="162"/>
    </row>
    <row r="48" spans="2:9" ht="16" thickBot="1" x14ac:dyDescent="0.4">
      <c r="B48" s="162"/>
      <c r="C48" s="162"/>
      <c r="D48" s="162"/>
      <c r="E48" s="162"/>
      <c r="F48" s="162"/>
      <c r="G48" s="162"/>
      <c r="H48" s="162"/>
    </row>
    <row r="49" spans="2:11" ht="16" thickBot="1" x14ac:dyDescent="0.4">
      <c r="B49" s="168"/>
      <c r="C49" s="169" t="s">
        <v>84</v>
      </c>
      <c r="D49" s="169" t="s">
        <v>85</v>
      </c>
      <c r="E49" s="169" t="s">
        <v>86</v>
      </c>
      <c r="F49" s="169" t="s">
        <v>87</v>
      </c>
      <c r="G49" s="169" t="s">
        <v>88</v>
      </c>
      <c r="H49" s="170" t="s">
        <v>89</v>
      </c>
      <c r="K49" s="166" t="s">
        <v>223</v>
      </c>
    </row>
    <row r="50" spans="2:11" ht="16" thickBot="1" x14ac:dyDescent="0.4">
      <c r="B50" s="165" t="s">
        <v>69</v>
      </c>
      <c r="C50" s="213"/>
      <c r="D50" s="214">
        <v>2.1990999999999997E-4</v>
      </c>
      <c r="E50" s="214">
        <v>1.6428999999999985E-2</v>
      </c>
      <c r="F50" s="214">
        <v>8.9452999999999928E-4</v>
      </c>
      <c r="G50" s="213"/>
      <c r="H50" s="210">
        <f>SUM(C50:G50)</f>
        <v>1.7543439999999987E-2</v>
      </c>
      <c r="K50" s="171">
        <v>0.03</v>
      </c>
    </row>
    <row r="51" spans="2:11" x14ac:dyDescent="0.35">
      <c r="B51" s="165" t="s">
        <v>90</v>
      </c>
      <c r="C51" s="213"/>
      <c r="D51" s="213"/>
      <c r="E51" s="213"/>
      <c r="F51" s="215"/>
      <c r="G51" s="213"/>
      <c r="H51" s="210">
        <f t="shared" ref="H51:H63" si="4">SUM(C51:G51)</f>
        <v>0</v>
      </c>
    </row>
    <row r="52" spans="2:11" x14ac:dyDescent="0.35">
      <c r="B52" s="165" t="s">
        <v>91</v>
      </c>
      <c r="C52" s="213"/>
      <c r="D52" s="215"/>
      <c r="E52" s="213"/>
      <c r="F52" s="215"/>
      <c r="G52" s="213"/>
      <c r="H52" s="210">
        <f t="shared" si="4"/>
        <v>0</v>
      </c>
    </row>
    <row r="53" spans="2:11" x14ac:dyDescent="0.35">
      <c r="B53" s="165" t="s">
        <v>73</v>
      </c>
      <c r="C53" s="214">
        <v>2.1035999999999993E-5</v>
      </c>
      <c r="D53" s="215"/>
      <c r="E53" s="215"/>
      <c r="F53" s="215"/>
      <c r="G53" s="213"/>
      <c r="H53" s="210">
        <f t="shared" si="4"/>
        <v>2.1035999999999993E-5</v>
      </c>
    </row>
    <row r="54" spans="2:11" x14ac:dyDescent="0.35">
      <c r="B54" s="165" t="s">
        <v>65</v>
      </c>
      <c r="C54" s="213"/>
      <c r="D54" s="215"/>
      <c r="E54" s="215"/>
      <c r="F54" s="213"/>
      <c r="G54" s="213"/>
      <c r="H54" s="210">
        <f t="shared" si="4"/>
        <v>0</v>
      </c>
    </row>
    <row r="55" spans="2:11" x14ac:dyDescent="0.35">
      <c r="B55" s="165" t="s">
        <v>92</v>
      </c>
      <c r="C55" s="213"/>
      <c r="D55" s="213"/>
      <c r="E55" s="214">
        <v>7.8472899999999999E-5</v>
      </c>
      <c r="F55" s="213"/>
      <c r="G55" s="213"/>
      <c r="H55" s="210">
        <f t="shared" si="4"/>
        <v>7.8472899999999999E-5</v>
      </c>
    </row>
    <row r="56" spans="2:11" x14ac:dyDescent="0.35">
      <c r="B56" s="165" t="s">
        <v>93</v>
      </c>
      <c r="C56" s="213"/>
      <c r="D56" s="213"/>
      <c r="E56" s="213"/>
      <c r="F56" s="215"/>
      <c r="G56" s="213"/>
      <c r="H56" s="210">
        <f t="shared" si="4"/>
        <v>0</v>
      </c>
    </row>
    <row r="57" spans="2:11" x14ac:dyDescent="0.35">
      <c r="B57" s="165" t="s">
        <v>72</v>
      </c>
      <c r="C57" s="213"/>
      <c r="D57" s="213"/>
      <c r="E57" s="215"/>
      <c r="F57" s="213"/>
      <c r="G57" s="213"/>
      <c r="H57" s="210">
        <f t="shared" si="4"/>
        <v>0</v>
      </c>
    </row>
    <row r="58" spans="2:11" x14ac:dyDescent="0.35">
      <c r="B58" s="165" t="s">
        <v>94</v>
      </c>
      <c r="C58" s="213"/>
      <c r="D58" s="215"/>
      <c r="E58" s="215"/>
      <c r="F58" s="215"/>
      <c r="G58" s="213"/>
      <c r="H58" s="210">
        <f t="shared" si="4"/>
        <v>0</v>
      </c>
    </row>
    <row r="59" spans="2:11" x14ac:dyDescent="0.35">
      <c r="B59" s="165" t="s">
        <v>79</v>
      </c>
      <c r="C59" s="214">
        <v>6.306599999999999E-3</v>
      </c>
      <c r="D59" s="215"/>
      <c r="E59" s="213"/>
      <c r="F59" s="213"/>
      <c r="G59" s="213"/>
      <c r="H59" s="210">
        <f t="shared" si="4"/>
        <v>6.306599999999999E-3</v>
      </c>
    </row>
    <row r="60" spans="2:11" x14ac:dyDescent="0.35">
      <c r="B60" s="165" t="s">
        <v>75</v>
      </c>
      <c r="C60" s="213"/>
      <c r="D60" s="213"/>
      <c r="E60" s="215"/>
      <c r="F60" s="214">
        <v>1.2974300000000003E-4</v>
      </c>
      <c r="G60" s="215"/>
      <c r="H60" s="210">
        <f t="shared" si="4"/>
        <v>1.2974300000000003E-4</v>
      </c>
    </row>
    <row r="61" spans="2:11" x14ac:dyDescent="0.35">
      <c r="B61" s="165" t="s">
        <v>68</v>
      </c>
      <c r="C61" s="213"/>
      <c r="D61" s="214">
        <v>1.0000000000374293E-8</v>
      </c>
      <c r="E61" s="214">
        <v>3.9473000000000025E-4</v>
      </c>
      <c r="F61" s="214">
        <v>7.7271000000000024E-4</v>
      </c>
      <c r="G61" s="213"/>
      <c r="H61" s="210">
        <f t="shared" si="4"/>
        <v>1.1674500000000009E-3</v>
      </c>
    </row>
    <row r="62" spans="2:11" x14ac:dyDescent="0.35">
      <c r="B62" s="165" t="s">
        <v>78</v>
      </c>
      <c r="C62" s="215">
        <v>3.011700000000006E-3</v>
      </c>
      <c r="D62" s="215">
        <v>8.5716000000000091E-4</v>
      </c>
      <c r="E62" s="215">
        <v>8.3000000000114232E-8</v>
      </c>
      <c r="F62" s="215"/>
      <c r="G62" s="213"/>
      <c r="H62" s="210">
        <f t="shared" si="4"/>
        <v>3.8689430000000071E-3</v>
      </c>
    </row>
    <row r="63" spans="2:11" ht="16" thickBot="1" x14ac:dyDescent="0.4">
      <c r="B63" s="165" t="s">
        <v>80</v>
      </c>
      <c r="C63" s="215">
        <v>3.9813000000000001E-3</v>
      </c>
      <c r="D63" s="213">
        <v>-1.159999999999833E-7</v>
      </c>
      <c r="E63" s="213"/>
      <c r="F63" s="213"/>
      <c r="G63" s="213"/>
      <c r="H63" s="210">
        <f t="shared" si="4"/>
        <v>3.9811840000000005E-3</v>
      </c>
    </row>
    <row r="64" spans="2:11" ht="16" thickBot="1" x14ac:dyDescent="0.4">
      <c r="B64" s="164" t="s">
        <v>89</v>
      </c>
      <c r="C64" s="211">
        <f t="shared" ref="C64:H64" si="5">SUM(C50:C63)</f>
        <v>1.3320636000000005E-2</v>
      </c>
      <c r="D64" s="211">
        <f t="shared" si="5"/>
        <v>1.0769640000000014E-3</v>
      </c>
      <c r="E64" s="211">
        <f t="shared" si="5"/>
        <v>1.6902285899999987E-2</v>
      </c>
      <c r="F64" s="211">
        <f t="shared" si="5"/>
        <v>1.7969829999999996E-3</v>
      </c>
      <c r="G64" s="211">
        <f t="shared" si="5"/>
        <v>0</v>
      </c>
      <c r="H64" s="212">
        <f t="shared" si="5"/>
        <v>3.3096868899999993E-2</v>
      </c>
    </row>
    <row r="67" spans="2:17" x14ac:dyDescent="0.35">
      <c r="K67" s="81"/>
    </row>
    <row r="68" spans="2:17" x14ac:dyDescent="0.35">
      <c r="B68" s="66"/>
    </row>
    <row r="69" spans="2:17" x14ac:dyDescent="0.35">
      <c r="B69" s="192" t="s">
        <v>218</v>
      </c>
      <c r="C69" s="89" t="s">
        <v>96</v>
      </c>
      <c r="D69" s="88"/>
      <c r="E69" s="88"/>
      <c r="F69" s="88"/>
      <c r="G69" s="88"/>
      <c r="H69" s="88"/>
      <c r="J69" s="159"/>
      <c r="K69" s="159"/>
      <c r="L69" s="159"/>
      <c r="M69" s="159"/>
      <c r="N69" s="159"/>
      <c r="O69" s="159"/>
      <c r="P69" s="159"/>
      <c r="Q69" s="159"/>
    </row>
    <row r="70" spans="2:17" ht="16" thickBot="1" x14ac:dyDescent="0.4">
      <c r="B70" s="88"/>
      <c r="C70" s="90"/>
      <c r="D70" s="88"/>
      <c r="E70" s="88"/>
      <c r="F70" s="88"/>
      <c r="G70" s="88"/>
      <c r="H70" s="88"/>
      <c r="J70" s="160"/>
      <c r="K70" s="158"/>
      <c r="L70" s="158"/>
      <c r="M70" s="158"/>
      <c r="N70" s="158"/>
      <c r="O70" s="158"/>
      <c r="P70" s="158"/>
      <c r="Q70" s="158"/>
    </row>
    <row r="71" spans="2:17" ht="16" thickBot="1" x14ac:dyDescent="0.4">
      <c r="B71" s="91"/>
      <c r="C71" s="92" t="s">
        <v>84</v>
      </c>
      <c r="D71" s="92" t="s">
        <v>85</v>
      </c>
      <c r="E71" s="92" t="s">
        <v>86</v>
      </c>
      <c r="F71" s="92" t="s">
        <v>87</v>
      </c>
      <c r="G71" s="93" t="s">
        <v>88</v>
      </c>
      <c r="H71" s="94" t="s">
        <v>89</v>
      </c>
      <c r="J71" s="160"/>
      <c r="K71" s="158"/>
      <c r="L71" s="158"/>
      <c r="M71" s="158"/>
      <c r="N71" s="158"/>
      <c r="O71" s="158"/>
      <c r="P71" s="158"/>
      <c r="Q71" s="158"/>
    </row>
    <row r="72" spans="2:17" x14ac:dyDescent="0.35">
      <c r="B72" s="95" t="s">
        <v>69</v>
      </c>
      <c r="C72" s="199"/>
      <c r="D72" s="200">
        <f>D50*$K$50</f>
        <v>6.5972999999999987E-6</v>
      </c>
      <c r="E72" s="200">
        <f>E50*$K$50</f>
        <v>4.9286999999999953E-4</v>
      </c>
      <c r="F72" s="202">
        <f>F50*$K$50</f>
        <v>2.6835899999999978E-5</v>
      </c>
      <c r="G72" s="199"/>
      <c r="H72" s="201">
        <f>SUM(C72:G72)</f>
        <v>5.2630319999999952E-4</v>
      </c>
      <c r="J72" s="160"/>
      <c r="K72" s="158"/>
      <c r="L72" s="158"/>
      <c r="M72" s="158"/>
      <c r="N72" s="158"/>
      <c r="O72" s="158"/>
      <c r="P72" s="158"/>
      <c r="Q72" s="158"/>
    </row>
    <row r="73" spans="2:17" x14ac:dyDescent="0.35">
      <c r="B73" s="95" t="s">
        <v>90</v>
      </c>
      <c r="C73" s="199"/>
      <c r="D73" s="199"/>
      <c r="E73" s="199"/>
      <c r="F73" s="199"/>
      <c r="G73" s="199"/>
      <c r="H73" s="201">
        <f t="shared" ref="H73:H85" si="6">SUM(C73:G73)</f>
        <v>0</v>
      </c>
      <c r="J73" s="160"/>
      <c r="K73" s="158"/>
      <c r="L73" s="158"/>
      <c r="M73" s="158"/>
      <c r="N73" s="158"/>
      <c r="O73" s="158"/>
      <c r="P73" s="158"/>
      <c r="Q73" s="158"/>
    </row>
    <row r="74" spans="2:17" ht="16" customHeight="1" x14ac:dyDescent="0.35">
      <c r="B74" s="95" t="s">
        <v>91</v>
      </c>
      <c r="C74" s="199"/>
      <c r="D74" s="199"/>
      <c r="E74" s="199"/>
      <c r="F74" s="199"/>
      <c r="G74" s="199"/>
      <c r="H74" s="201">
        <f t="shared" si="6"/>
        <v>0</v>
      </c>
      <c r="J74" s="160"/>
      <c r="K74" s="158"/>
      <c r="L74" s="158"/>
      <c r="M74" s="158"/>
      <c r="N74" s="158"/>
      <c r="O74" s="158"/>
      <c r="P74" s="158"/>
      <c r="Q74" s="158"/>
    </row>
    <row r="75" spans="2:17" x14ac:dyDescent="0.35">
      <c r="B75" s="95" t="s">
        <v>73</v>
      </c>
      <c r="C75" s="199">
        <f>C53*$K$50</f>
        <v>6.3107999999999975E-7</v>
      </c>
      <c r="D75" s="199"/>
      <c r="E75" s="199"/>
      <c r="F75" s="199"/>
      <c r="G75" s="199"/>
      <c r="H75" s="201">
        <f t="shared" si="6"/>
        <v>6.3107999999999975E-7</v>
      </c>
      <c r="J75" s="160"/>
      <c r="K75" s="158"/>
      <c r="L75" s="158"/>
      <c r="M75" s="158"/>
      <c r="N75" s="158"/>
      <c r="O75" s="158"/>
      <c r="P75" s="158"/>
      <c r="Q75" s="158"/>
    </row>
    <row r="76" spans="2:17" x14ac:dyDescent="0.35">
      <c r="B76" s="95" t="s">
        <v>65</v>
      </c>
      <c r="C76" s="199"/>
      <c r="D76" s="199"/>
      <c r="E76" s="199"/>
      <c r="F76" s="199"/>
      <c r="G76" s="199"/>
      <c r="H76" s="201">
        <f t="shared" si="6"/>
        <v>0</v>
      </c>
      <c r="J76" s="160"/>
      <c r="K76" s="158"/>
      <c r="L76" s="158"/>
      <c r="M76" s="158"/>
      <c r="N76" s="158"/>
      <c r="O76" s="158"/>
      <c r="P76" s="158"/>
      <c r="Q76" s="158"/>
    </row>
    <row r="77" spans="2:17" x14ac:dyDescent="0.35">
      <c r="B77" s="95" t="s">
        <v>92</v>
      </c>
      <c r="C77" s="199"/>
      <c r="D77" s="199"/>
      <c r="E77" s="216">
        <f>E55*$K$50</f>
        <v>2.3541869999999997E-6</v>
      </c>
      <c r="F77" s="199"/>
      <c r="G77" s="199"/>
      <c r="H77" s="201">
        <f t="shared" si="6"/>
        <v>2.3541869999999997E-6</v>
      </c>
      <c r="J77" s="160"/>
      <c r="K77" s="158"/>
      <c r="L77" s="158"/>
      <c r="M77" s="158"/>
      <c r="N77" s="158"/>
      <c r="O77" s="158"/>
      <c r="P77" s="158"/>
      <c r="Q77" s="158"/>
    </row>
    <row r="78" spans="2:17" x14ac:dyDescent="0.35">
      <c r="B78" s="95" t="s">
        <v>93</v>
      </c>
      <c r="C78" s="199"/>
      <c r="D78" s="199"/>
      <c r="E78" s="199"/>
      <c r="F78" s="199"/>
      <c r="G78" s="199"/>
      <c r="H78" s="201">
        <f t="shared" si="6"/>
        <v>0</v>
      </c>
      <c r="J78" s="160"/>
      <c r="K78" s="158"/>
      <c r="L78" s="158"/>
      <c r="M78" s="158"/>
      <c r="N78" s="158"/>
      <c r="O78" s="158"/>
      <c r="P78" s="158"/>
      <c r="Q78" s="158"/>
    </row>
    <row r="79" spans="2:17" x14ac:dyDescent="0.35">
      <c r="B79" s="95" t="s">
        <v>72</v>
      </c>
      <c r="C79" s="199"/>
      <c r="D79" s="199"/>
      <c r="E79" s="199"/>
      <c r="F79" s="199"/>
      <c r="G79" s="199"/>
      <c r="H79" s="201">
        <f t="shared" si="6"/>
        <v>0</v>
      </c>
      <c r="J79" s="160"/>
      <c r="K79" s="158"/>
      <c r="L79" s="158"/>
      <c r="M79" s="158"/>
      <c r="N79" s="158"/>
      <c r="O79" s="158"/>
      <c r="P79" s="158"/>
      <c r="Q79" s="158"/>
    </row>
    <row r="80" spans="2:17" x14ac:dyDescent="0.35">
      <c r="B80" s="95" t="s">
        <v>94</v>
      </c>
      <c r="C80" s="199"/>
      <c r="D80" s="199"/>
      <c r="E80" s="199"/>
      <c r="F80" s="199"/>
      <c r="G80" s="199"/>
      <c r="H80" s="201">
        <f t="shared" si="6"/>
        <v>0</v>
      </c>
      <c r="J80" s="160"/>
      <c r="K80" s="158"/>
      <c r="L80" s="158"/>
      <c r="M80" s="158"/>
      <c r="N80" s="158"/>
      <c r="O80" s="158"/>
      <c r="P80" s="158"/>
      <c r="Q80" s="158"/>
    </row>
    <row r="81" spans="2:42" x14ac:dyDescent="0.35">
      <c r="B81" s="95" t="s">
        <v>79</v>
      </c>
      <c r="C81" s="200">
        <f>C59*$K$50</f>
        <v>1.8919799999999996E-4</v>
      </c>
      <c r="D81" s="199"/>
      <c r="E81" s="199"/>
      <c r="F81" s="199"/>
      <c r="G81" s="199"/>
      <c r="H81" s="201">
        <f t="shared" si="6"/>
        <v>1.8919799999999996E-4</v>
      </c>
      <c r="J81" s="160"/>
      <c r="K81" s="158"/>
      <c r="L81" s="158"/>
      <c r="M81" s="158"/>
      <c r="N81" s="158"/>
      <c r="O81" s="158"/>
      <c r="P81" s="158"/>
      <c r="Q81" s="158"/>
    </row>
    <row r="82" spans="2:42" x14ac:dyDescent="0.35">
      <c r="B82" s="95" t="s">
        <v>75</v>
      </c>
      <c r="C82" s="199"/>
      <c r="D82" s="199"/>
      <c r="E82" s="199"/>
      <c r="F82" s="202">
        <f>F60*$K$50</f>
        <v>3.892290000000001E-6</v>
      </c>
      <c r="G82" s="199"/>
      <c r="H82" s="201">
        <f t="shared" si="6"/>
        <v>3.892290000000001E-6</v>
      </c>
      <c r="J82" s="160"/>
      <c r="K82" s="158"/>
      <c r="L82" s="158"/>
      <c r="M82" s="158"/>
      <c r="N82" s="158"/>
      <c r="O82" s="158"/>
      <c r="P82" s="158"/>
      <c r="Q82" s="158"/>
    </row>
    <row r="83" spans="2:42" x14ac:dyDescent="0.35">
      <c r="B83" s="95" t="s">
        <v>68</v>
      </c>
      <c r="C83" s="199"/>
      <c r="D83" s="200">
        <f>D61*$K$50</f>
        <v>3.0000000001122877E-10</v>
      </c>
      <c r="E83" s="202">
        <f>E61*$K$50</f>
        <v>1.1841900000000008E-5</v>
      </c>
      <c r="F83" s="202">
        <f>F61*$K$50</f>
        <v>2.3181300000000008E-5</v>
      </c>
      <c r="G83" s="199"/>
      <c r="H83" s="201">
        <f t="shared" si="6"/>
        <v>3.5023500000000028E-5</v>
      </c>
      <c r="J83" s="160"/>
      <c r="K83" s="158"/>
      <c r="L83" s="158"/>
      <c r="M83" s="158"/>
      <c r="N83" s="158"/>
      <c r="O83" s="158"/>
      <c r="P83" s="158"/>
      <c r="Q83" s="158"/>
    </row>
    <row r="84" spans="2:42" x14ac:dyDescent="0.35">
      <c r="B84" s="95" t="s">
        <v>78</v>
      </c>
      <c r="C84" s="200">
        <f>C62*$K$50</f>
        <v>9.0351000000000179E-5</v>
      </c>
      <c r="D84" s="200">
        <f>D62*$K$50</f>
        <v>2.5714800000000027E-5</v>
      </c>
      <c r="E84" s="200">
        <f>E62*$K$50</f>
        <v>2.4900000000034269E-9</v>
      </c>
      <c r="F84" s="199"/>
      <c r="G84" s="199"/>
      <c r="H84" s="201">
        <f t="shared" si="6"/>
        <v>1.1606829000000021E-4</v>
      </c>
      <c r="J84" s="160"/>
      <c r="K84" s="158"/>
      <c r="L84" s="158"/>
      <c r="M84" s="158"/>
      <c r="N84" s="158"/>
      <c r="O84" s="158"/>
      <c r="P84" s="158"/>
      <c r="Q84" s="158"/>
    </row>
    <row r="85" spans="2:42" ht="16" thickBot="1" x14ac:dyDescent="0.4">
      <c r="B85" s="95" t="s">
        <v>80</v>
      </c>
      <c r="C85" s="199">
        <f>C63*$K$50</f>
        <v>1.1943899999999999E-4</v>
      </c>
      <c r="D85" s="199">
        <f>D63*$K$50</f>
        <v>-3.4799999999994991E-9</v>
      </c>
      <c r="E85" s="199"/>
      <c r="F85" s="199"/>
      <c r="G85" s="199"/>
      <c r="H85" s="201">
        <f t="shared" si="6"/>
        <v>1.1943551999999999E-4</v>
      </c>
      <c r="J85" s="160"/>
      <c r="K85" s="158"/>
      <c r="L85" s="158"/>
      <c r="M85" s="158"/>
      <c r="N85" s="158"/>
      <c r="O85" s="158"/>
      <c r="P85" s="158"/>
      <c r="Q85" s="158"/>
    </row>
    <row r="86" spans="2:42" ht="16" thickBot="1" x14ac:dyDescent="0.4">
      <c r="B86" s="94" t="s">
        <v>89</v>
      </c>
      <c r="C86" s="203">
        <f>SUM(C72:C85)</f>
        <v>3.996190800000001E-4</v>
      </c>
      <c r="D86" s="203">
        <f t="shared" ref="D86:G86" si="7">SUM(D72:D85)</f>
        <v>3.230892000000004E-5</v>
      </c>
      <c r="E86" s="203">
        <f t="shared" si="7"/>
        <v>5.070685769999996E-4</v>
      </c>
      <c r="F86" s="203">
        <f t="shared" si="7"/>
        <v>5.3909489999999989E-5</v>
      </c>
      <c r="G86" s="203">
        <f t="shared" si="7"/>
        <v>0</v>
      </c>
      <c r="H86" s="204">
        <f>SUM(H72:H85)</f>
        <v>9.9290606699999951E-4</v>
      </c>
    </row>
    <row r="89" spans="2:42" ht="33.5" x14ac:dyDescent="0.75">
      <c r="B89" s="97" t="s">
        <v>100</v>
      </c>
      <c r="C89" s="66" t="s">
        <v>224</v>
      </c>
    </row>
    <row r="90" spans="2:42" x14ac:dyDescent="0.35">
      <c r="B90" s="66"/>
      <c r="C90" t="s">
        <v>108</v>
      </c>
    </row>
    <row r="91" spans="2:42" x14ac:dyDescent="0.35">
      <c r="C91" t="s">
        <v>238</v>
      </c>
      <c r="X91" s="66"/>
      <c r="Y91" s="115"/>
      <c r="Z91" s="66"/>
      <c r="AA91" s="115"/>
      <c r="AB91" s="66"/>
      <c r="AC91" s="115"/>
      <c r="AD91" s="66"/>
      <c r="AE91" s="115"/>
      <c r="AF91" s="66"/>
      <c r="AG91" s="115"/>
      <c r="AH91" s="66"/>
      <c r="AI91" s="115"/>
      <c r="AJ91" s="66"/>
      <c r="AK91" s="115"/>
      <c r="AL91" s="66"/>
      <c r="AM91" s="115"/>
      <c r="AN91" s="66"/>
      <c r="AO91" s="115"/>
      <c r="AP91" s="66"/>
    </row>
    <row r="92" spans="2:42" x14ac:dyDescent="0.35">
      <c r="C92" t="s">
        <v>109</v>
      </c>
      <c r="X92" s="107"/>
      <c r="Y92" s="107"/>
      <c r="Z92" s="107"/>
      <c r="AA92" s="107"/>
      <c r="AB92" s="107"/>
      <c r="AC92" s="107"/>
      <c r="AD92" s="107"/>
      <c r="AE92" s="107"/>
      <c r="AF92" s="107"/>
      <c r="AG92" s="107"/>
      <c r="AH92" s="107"/>
      <c r="AI92" s="107"/>
      <c r="AJ92" s="107"/>
      <c r="AK92" s="107"/>
      <c r="AL92" s="107"/>
      <c r="AM92" s="107"/>
      <c r="AN92" s="107"/>
      <c r="AO92" s="107"/>
      <c r="AP92" s="107"/>
    </row>
    <row r="93" spans="2:42" x14ac:dyDescent="0.35">
      <c r="C93" t="s">
        <v>262</v>
      </c>
    </row>
    <row r="94" spans="2:42" x14ac:dyDescent="0.35">
      <c r="C94" t="s">
        <v>113</v>
      </c>
    </row>
    <row r="95" spans="2:42" ht="21" customHeight="1" x14ac:dyDescent="0.35">
      <c r="B95" s="193" t="s">
        <v>235</v>
      </c>
      <c r="C95" s="31">
        <v>0.8</v>
      </c>
      <c r="D95" s="31">
        <v>0.2</v>
      </c>
      <c r="E95" s="7"/>
      <c r="F95" s="7"/>
    </row>
    <row r="96" spans="2:42" x14ac:dyDescent="0.35">
      <c r="B96" s="32" t="s">
        <v>105</v>
      </c>
      <c r="C96" s="7" t="s">
        <v>106</v>
      </c>
      <c r="D96" s="7" t="s">
        <v>38</v>
      </c>
      <c r="E96" s="28" t="s">
        <v>107</v>
      </c>
      <c r="F96" s="7" t="s">
        <v>110</v>
      </c>
    </row>
    <row r="97" spans="2:6" x14ac:dyDescent="0.35">
      <c r="B97" s="67" t="s">
        <v>10</v>
      </c>
      <c r="C97" s="151" t="s">
        <v>15</v>
      </c>
      <c r="D97" s="152" t="s">
        <v>15</v>
      </c>
      <c r="E97" s="205">
        <f>D72+E72+C81+D83+C84+D84+E84</f>
        <v>8.0473388999999956E-4</v>
      </c>
      <c r="F97" s="99">
        <f>E97/E100</f>
        <v>0.92197239059997727</v>
      </c>
    </row>
    <row r="98" spans="2:6" x14ac:dyDescent="0.35">
      <c r="B98" s="68" t="s">
        <v>16</v>
      </c>
      <c r="C98" s="154" t="s">
        <v>15</v>
      </c>
      <c r="D98" s="153" t="s">
        <v>19</v>
      </c>
      <c r="E98" s="205">
        <f>E83+F83+F82+F72</f>
        <v>6.5751390000000001E-5</v>
      </c>
      <c r="F98" s="99">
        <f>E98/E100</f>
        <v>7.5330450198352494E-2</v>
      </c>
    </row>
    <row r="99" spans="2:6" x14ac:dyDescent="0.35">
      <c r="B99" s="102" t="s">
        <v>20</v>
      </c>
      <c r="C99" s="155" t="s">
        <v>19</v>
      </c>
      <c r="D99" s="156" t="s">
        <v>23</v>
      </c>
      <c r="E99" s="205">
        <f>E77</f>
        <v>2.3541869999999997E-6</v>
      </c>
      <c r="F99" s="99">
        <f>E99/E100</f>
        <v>2.6971592016702436E-3</v>
      </c>
    </row>
    <row r="100" spans="2:6" ht="16" thickBot="1" x14ac:dyDescent="0.4">
      <c r="B100" s="101"/>
      <c r="C100" s="7"/>
      <c r="D100" s="7"/>
      <c r="E100" s="206">
        <f>SUM(E97:E99)</f>
        <v>8.7283946699999958E-4</v>
      </c>
      <c r="F100" s="7"/>
    </row>
    <row r="101" spans="2:6" x14ac:dyDescent="0.35">
      <c r="B101" s="101"/>
    </row>
    <row r="103" spans="2:6" ht="33.5" x14ac:dyDescent="0.75">
      <c r="B103" s="97" t="s">
        <v>104</v>
      </c>
      <c r="C103" s="66" t="s">
        <v>112</v>
      </c>
    </row>
    <row r="104" spans="2:6" x14ac:dyDescent="0.35">
      <c r="C104" t="s">
        <v>263</v>
      </c>
    </row>
    <row r="105" spans="2:6" x14ac:dyDescent="0.35">
      <c r="B105" s="66" t="s">
        <v>234</v>
      </c>
      <c r="C105" t="s">
        <v>113</v>
      </c>
    </row>
    <row r="106" spans="2:6" x14ac:dyDescent="0.35">
      <c r="B106" s="35" t="s">
        <v>8</v>
      </c>
      <c r="C106" s="207"/>
    </row>
    <row r="107" spans="2:6" x14ac:dyDescent="0.35">
      <c r="B107" s="125" t="s">
        <v>15</v>
      </c>
      <c r="C107" s="207">
        <f>C95*E97+D95*E97+C95*E98</f>
        <v>8.5733500199999964E-4</v>
      </c>
    </row>
    <row r="108" spans="2:6" x14ac:dyDescent="0.35">
      <c r="B108" s="126" t="s">
        <v>19</v>
      </c>
      <c r="C108" s="207">
        <f>D95*E98+C95*E99</f>
        <v>1.5033627600000001E-5</v>
      </c>
    </row>
    <row r="109" spans="2:6" x14ac:dyDescent="0.35">
      <c r="B109" s="127" t="s">
        <v>23</v>
      </c>
      <c r="C109" s="207">
        <f>D95*E99</f>
        <v>4.7083739999999994E-7</v>
      </c>
    </row>
    <row r="110" spans="2:6" x14ac:dyDescent="0.35">
      <c r="B110" s="128" t="s">
        <v>27</v>
      </c>
      <c r="C110" s="207"/>
    </row>
    <row r="111" spans="2:6" x14ac:dyDescent="0.35">
      <c r="C111" s="207">
        <f>SUM(C107:C110)</f>
        <v>8.7283946699999958E-4</v>
      </c>
      <c r="D111" t="s">
        <v>114</v>
      </c>
    </row>
    <row r="113" spans="2:23" x14ac:dyDescent="0.35">
      <c r="T113" s="66"/>
      <c r="U113" s="115"/>
      <c r="V113" s="66"/>
      <c r="W113" s="115"/>
    </row>
    <row r="114" spans="2:23" x14ac:dyDescent="0.35">
      <c r="T114" s="107"/>
      <c r="U114" s="107"/>
      <c r="V114" s="107"/>
      <c r="W114" s="107"/>
    </row>
    <row r="116" spans="2:23" ht="33.5" x14ac:dyDescent="0.75">
      <c r="B116" s="97" t="s">
        <v>111</v>
      </c>
      <c r="C116" s="66" t="s">
        <v>131</v>
      </c>
    </row>
    <row r="117" spans="2:23" ht="33.5" x14ac:dyDescent="0.75">
      <c r="B117" s="97"/>
      <c r="C117" t="s">
        <v>265</v>
      </c>
    </row>
    <row r="118" spans="2:23" ht="16" thickBot="1" x14ac:dyDescent="0.4">
      <c r="B118" s="66" t="s">
        <v>264</v>
      </c>
      <c r="C118" t="s">
        <v>227</v>
      </c>
    </row>
    <row r="119" spans="2:23" ht="16" thickBot="1" x14ac:dyDescent="0.4">
      <c r="B119" t="s">
        <v>115</v>
      </c>
      <c r="C119" s="118" t="s">
        <v>159</v>
      </c>
    </row>
    <row r="120" spans="2:23" x14ac:dyDescent="0.35">
      <c r="B120" s="35" t="s">
        <v>8</v>
      </c>
      <c r="C120" t="s">
        <v>117</v>
      </c>
      <c r="D120" t="s">
        <v>118</v>
      </c>
      <c r="E120" t="s">
        <v>119</v>
      </c>
    </row>
    <row r="121" spans="2:23" x14ac:dyDescent="0.35">
      <c r="B121" s="125" t="s">
        <v>15</v>
      </c>
      <c r="C121" s="106">
        <f>Kalkulasjonspriser!K52</f>
        <v>161435351.10800001</v>
      </c>
      <c r="D121" s="230">
        <f>C107</f>
        <v>8.5733500199999964E-4</v>
      </c>
      <c r="E121" s="138">
        <f>D121*C121</f>
        <v>138404.17706504784</v>
      </c>
    </row>
    <row r="122" spans="2:23" x14ac:dyDescent="0.35">
      <c r="B122" s="126" t="s">
        <v>19</v>
      </c>
      <c r="C122" s="106">
        <f>Kalkulasjonspriser!L52</f>
        <v>568375059.83242846</v>
      </c>
      <c r="D122" s="230">
        <f>C108</f>
        <v>1.5033627600000001E-5</v>
      </c>
      <c r="E122" s="138">
        <f>D122*C122</f>
        <v>8544.7389866484482</v>
      </c>
    </row>
    <row r="123" spans="2:23" x14ac:dyDescent="0.35">
      <c r="B123" s="127" t="s">
        <v>23</v>
      </c>
      <c r="C123" s="106">
        <f>Kalkulasjonspriser!M52</f>
        <v>1482744611.6385717</v>
      </c>
      <c r="D123" s="230">
        <f>C109</f>
        <v>4.7083739999999994E-7</v>
      </c>
      <c r="E123" s="138">
        <f>D123*C123</f>
        <v>698.13161780791472</v>
      </c>
    </row>
    <row r="124" spans="2:23" x14ac:dyDescent="0.35">
      <c r="B124" s="128" t="s">
        <v>27</v>
      </c>
      <c r="C124" s="106">
        <f>Kalkulasjonspriser!N52</f>
        <v>2496634440.7047625</v>
      </c>
      <c r="D124" s="230">
        <f>C110</f>
        <v>0</v>
      </c>
      <c r="E124" s="138">
        <f>D124*C124</f>
        <v>0</v>
      </c>
    </row>
    <row r="125" spans="2:23" x14ac:dyDescent="0.35">
      <c r="C125" s="119"/>
      <c r="D125" s="119" t="s">
        <v>126</v>
      </c>
      <c r="E125" s="120">
        <f>SUM(E121:E124)</f>
        <v>147647.04766950422</v>
      </c>
      <c r="F125" s="107"/>
    </row>
    <row r="126" spans="2:23" x14ac:dyDescent="0.35">
      <c r="B126" s="121"/>
      <c r="C126" s="121"/>
      <c r="D126" s="122"/>
      <c r="E126" s="121"/>
      <c r="F126" s="109"/>
      <c r="G126" s="110"/>
      <c r="H126" s="110"/>
    </row>
    <row r="127" spans="2:23" ht="16" thickBot="1" x14ac:dyDescent="0.4">
      <c r="B127" s="121"/>
      <c r="C127" s="123"/>
      <c r="D127" s="124"/>
      <c r="E127" s="121"/>
      <c r="F127" s="112"/>
      <c r="G127" s="108"/>
      <c r="H127" s="108"/>
      <c r="I127" s="108"/>
      <c r="J127" s="108"/>
    </row>
    <row r="128" spans="2:23" ht="16" thickBot="1" x14ac:dyDescent="0.4">
      <c r="B128" s="66" t="s">
        <v>127</v>
      </c>
      <c r="C128" s="171">
        <v>0.04</v>
      </c>
    </row>
    <row r="129" spans="2:42" x14ac:dyDescent="0.35">
      <c r="B129" s="66" t="s">
        <v>128</v>
      </c>
      <c r="C129" s="115">
        <v>2016</v>
      </c>
      <c r="D129" s="66">
        <v>2017</v>
      </c>
      <c r="E129" s="115">
        <v>2018</v>
      </c>
      <c r="F129" s="66">
        <v>2019</v>
      </c>
      <c r="G129" s="115">
        <v>2020</v>
      </c>
      <c r="H129" s="66">
        <v>2021</v>
      </c>
      <c r="I129" s="115">
        <v>2022</v>
      </c>
      <c r="J129" s="66">
        <v>2023</v>
      </c>
      <c r="K129" s="115">
        <v>2024</v>
      </c>
      <c r="L129" s="66">
        <v>2025</v>
      </c>
      <c r="M129" s="115">
        <v>2026</v>
      </c>
      <c r="N129" s="66">
        <v>2027</v>
      </c>
      <c r="O129" s="115">
        <v>2028</v>
      </c>
      <c r="P129" s="66">
        <v>2029</v>
      </c>
      <c r="Q129" s="115">
        <v>2030</v>
      </c>
      <c r="R129" s="66">
        <v>2031</v>
      </c>
      <c r="S129" s="115">
        <v>2032</v>
      </c>
      <c r="T129" s="66">
        <v>2033</v>
      </c>
      <c r="U129" s="115">
        <v>2034</v>
      </c>
      <c r="V129" s="66">
        <v>2035</v>
      </c>
      <c r="W129" s="115">
        <v>2036</v>
      </c>
      <c r="X129" s="66">
        <v>2037</v>
      </c>
      <c r="Y129" s="115">
        <v>2038</v>
      </c>
      <c r="Z129" s="66">
        <v>2039</v>
      </c>
      <c r="AA129" s="115">
        <v>2040</v>
      </c>
      <c r="AB129" s="66">
        <v>2041</v>
      </c>
      <c r="AC129" s="115">
        <v>2042</v>
      </c>
      <c r="AD129" s="66">
        <v>2043</v>
      </c>
      <c r="AE129" s="115">
        <v>2044</v>
      </c>
      <c r="AF129" s="66">
        <v>2045</v>
      </c>
      <c r="AG129" s="115">
        <v>2046</v>
      </c>
      <c r="AH129" s="66">
        <v>2047</v>
      </c>
      <c r="AI129" s="115">
        <v>2048</v>
      </c>
      <c r="AJ129" s="66">
        <v>2049</v>
      </c>
      <c r="AK129" s="115">
        <v>2050</v>
      </c>
      <c r="AL129" s="66">
        <v>2051</v>
      </c>
      <c r="AM129" s="115">
        <v>2052</v>
      </c>
      <c r="AN129" s="66">
        <v>2053</v>
      </c>
      <c r="AO129" s="115">
        <v>2054</v>
      </c>
      <c r="AP129" s="66">
        <v>2055</v>
      </c>
    </row>
    <row r="130" spans="2:42" x14ac:dyDescent="0.35">
      <c r="B130" s="66" t="s">
        <v>129</v>
      </c>
      <c r="C130" s="107">
        <f>E125</f>
        <v>147647.04766950422</v>
      </c>
      <c r="D130" s="107">
        <f>C130</f>
        <v>147647.04766950422</v>
      </c>
      <c r="E130" s="107">
        <f t="shared" ref="E130:AP130" si="8">D130</f>
        <v>147647.04766950422</v>
      </c>
      <c r="F130" s="107">
        <f t="shared" si="8"/>
        <v>147647.04766950422</v>
      </c>
      <c r="G130" s="107">
        <f t="shared" si="8"/>
        <v>147647.04766950422</v>
      </c>
      <c r="H130" s="107">
        <f t="shared" si="8"/>
        <v>147647.04766950422</v>
      </c>
      <c r="I130" s="107">
        <f t="shared" si="8"/>
        <v>147647.04766950422</v>
      </c>
      <c r="J130" s="107">
        <f t="shared" si="8"/>
        <v>147647.04766950422</v>
      </c>
      <c r="K130" s="107">
        <f t="shared" si="8"/>
        <v>147647.04766950422</v>
      </c>
      <c r="L130" s="107">
        <f t="shared" si="8"/>
        <v>147647.04766950422</v>
      </c>
      <c r="M130" s="107">
        <f t="shared" si="8"/>
        <v>147647.04766950422</v>
      </c>
      <c r="N130" s="107">
        <f t="shared" si="8"/>
        <v>147647.04766950422</v>
      </c>
      <c r="O130" s="107">
        <f t="shared" si="8"/>
        <v>147647.04766950422</v>
      </c>
      <c r="P130" s="107">
        <f t="shared" si="8"/>
        <v>147647.04766950422</v>
      </c>
      <c r="Q130" s="107">
        <f t="shared" si="8"/>
        <v>147647.04766950422</v>
      </c>
      <c r="R130" s="107">
        <f t="shared" si="8"/>
        <v>147647.04766950422</v>
      </c>
      <c r="S130" s="107">
        <f t="shared" si="8"/>
        <v>147647.04766950422</v>
      </c>
      <c r="T130" s="107">
        <f t="shared" si="8"/>
        <v>147647.04766950422</v>
      </c>
      <c r="U130" s="107">
        <f t="shared" si="8"/>
        <v>147647.04766950422</v>
      </c>
      <c r="V130" s="107">
        <f t="shared" si="8"/>
        <v>147647.04766950422</v>
      </c>
      <c r="W130" s="107">
        <f t="shared" si="8"/>
        <v>147647.04766950422</v>
      </c>
      <c r="X130" s="107">
        <f>W130</f>
        <v>147647.04766950422</v>
      </c>
      <c r="Y130" s="107">
        <f t="shared" si="8"/>
        <v>147647.04766950422</v>
      </c>
      <c r="Z130" s="107">
        <f t="shared" si="8"/>
        <v>147647.04766950422</v>
      </c>
      <c r="AA130" s="107">
        <f t="shared" si="8"/>
        <v>147647.04766950422</v>
      </c>
      <c r="AB130" s="107">
        <f t="shared" si="8"/>
        <v>147647.04766950422</v>
      </c>
      <c r="AC130" s="107">
        <f t="shared" si="8"/>
        <v>147647.04766950422</v>
      </c>
      <c r="AD130" s="107">
        <f t="shared" si="8"/>
        <v>147647.04766950422</v>
      </c>
      <c r="AE130" s="107">
        <f t="shared" si="8"/>
        <v>147647.04766950422</v>
      </c>
      <c r="AF130" s="107">
        <f t="shared" si="8"/>
        <v>147647.04766950422</v>
      </c>
      <c r="AG130" s="107">
        <f t="shared" si="8"/>
        <v>147647.04766950422</v>
      </c>
      <c r="AH130" s="107">
        <f t="shared" si="8"/>
        <v>147647.04766950422</v>
      </c>
      <c r="AI130" s="107">
        <f t="shared" si="8"/>
        <v>147647.04766950422</v>
      </c>
      <c r="AJ130" s="107">
        <f t="shared" si="8"/>
        <v>147647.04766950422</v>
      </c>
      <c r="AK130" s="107">
        <f t="shared" si="8"/>
        <v>147647.04766950422</v>
      </c>
      <c r="AL130" s="107">
        <f t="shared" si="8"/>
        <v>147647.04766950422</v>
      </c>
      <c r="AM130" s="107">
        <f t="shared" si="8"/>
        <v>147647.04766950422</v>
      </c>
      <c r="AN130" s="107">
        <f t="shared" si="8"/>
        <v>147647.04766950422</v>
      </c>
      <c r="AO130" s="107">
        <f t="shared" si="8"/>
        <v>147647.04766950422</v>
      </c>
      <c r="AP130" s="107">
        <f t="shared" si="8"/>
        <v>147647.04766950422</v>
      </c>
    </row>
    <row r="132" spans="2:42" ht="16" thickBot="1" x14ac:dyDescent="0.4">
      <c r="B132" s="116" t="s">
        <v>130</v>
      </c>
      <c r="C132" s="117">
        <f>NPV(C128,C130:AP130)</f>
        <v>2922344.6290779826</v>
      </c>
    </row>
    <row r="133" spans="2:42" ht="16" thickTop="1" x14ac:dyDescent="0.35">
      <c r="B133" s="140"/>
      <c r="C133" s="182"/>
      <c r="D133" s="136"/>
      <c r="E133" s="136"/>
      <c r="F133" s="136"/>
      <c r="G133" s="136"/>
      <c r="H133" s="136"/>
      <c r="I133" s="136"/>
      <c r="J133" s="136"/>
      <c r="K133" s="136"/>
      <c r="L133" s="136"/>
      <c r="M133" s="136"/>
      <c r="N133" s="136"/>
      <c r="O133" s="136"/>
      <c r="P133" s="136"/>
      <c r="Q133" s="136"/>
      <c r="R133" s="136"/>
      <c r="S133" s="136"/>
    </row>
    <row r="134" spans="2:42" x14ac:dyDescent="0.35">
      <c r="B134" s="140"/>
      <c r="C134" s="115"/>
      <c r="D134" s="140"/>
      <c r="E134" s="115"/>
      <c r="F134" s="140"/>
      <c r="G134" s="115"/>
      <c r="H134" s="140"/>
      <c r="I134" s="136"/>
      <c r="J134" s="136"/>
      <c r="K134" s="136"/>
      <c r="L134" s="136"/>
      <c r="M134" s="136"/>
      <c r="N134" s="136"/>
      <c r="O134" s="136"/>
      <c r="P134" s="136"/>
      <c r="Q134" s="136"/>
      <c r="R134" s="136"/>
      <c r="S134" s="136"/>
    </row>
    <row r="135" spans="2:42" x14ac:dyDescent="0.35">
      <c r="B135" s="140" t="s">
        <v>228</v>
      </c>
      <c r="C135" s="183"/>
      <c r="D135" s="183"/>
      <c r="E135" s="183"/>
      <c r="F135" s="183"/>
      <c r="G135" s="183"/>
      <c r="H135" s="183"/>
      <c r="I135" s="115"/>
      <c r="J135" s="140"/>
      <c r="K135" s="115"/>
      <c r="L135" s="140"/>
      <c r="M135" s="115"/>
      <c r="N135" s="140"/>
      <c r="O135" s="115"/>
      <c r="P135" s="140"/>
      <c r="Q135" s="115"/>
      <c r="R135" s="140"/>
      <c r="S135" s="115"/>
    </row>
    <row r="136" spans="2:42" x14ac:dyDescent="0.35">
      <c r="B136" s="136"/>
      <c r="C136" s="136"/>
      <c r="D136" s="136"/>
      <c r="E136" s="136"/>
      <c r="F136" s="136"/>
      <c r="G136" s="136"/>
      <c r="H136" s="136"/>
      <c r="I136" s="136"/>
      <c r="J136" s="136"/>
      <c r="K136" s="136"/>
      <c r="L136" s="136"/>
      <c r="M136" s="136"/>
      <c r="N136" s="136"/>
      <c r="O136" s="136"/>
      <c r="P136" s="136"/>
      <c r="Q136" s="136"/>
      <c r="R136" s="136"/>
      <c r="S136" s="136"/>
    </row>
    <row r="137" spans="2:42" x14ac:dyDescent="0.35">
      <c r="B137" s="66" t="s">
        <v>83</v>
      </c>
    </row>
    <row r="141" spans="2:42" ht="33.5" x14ac:dyDescent="0.75">
      <c r="B141" s="223" t="s">
        <v>307</v>
      </c>
      <c r="C141" s="224"/>
      <c r="D141" s="224"/>
      <c r="E141" s="224"/>
      <c r="F141" s="224"/>
      <c r="G141" s="224"/>
    </row>
    <row r="142" spans="2:42" x14ac:dyDescent="0.35">
      <c r="B142" s="66" t="s">
        <v>272</v>
      </c>
      <c r="C142" s="218"/>
      <c r="D142" s="218"/>
    </row>
    <row r="144" spans="2:42" ht="16" thickBot="1" x14ac:dyDescent="0.4"/>
    <row r="145" spans="2:42" ht="16" thickBot="1" x14ac:dyDescent="0.4">
      <c r="B145" s="66" t="s">
        <v>127</v>
      </c>
      <c r="C145" s="171">
        <v>0.04</v>
      </c>
      <c r="D145" s="66" t="s">
        <v>274</v>
      </c>
      <c r="E145" s="219">
        <v>1.2999999999999999E-2</v>
      </c>
      <c r="F145" s="66" t="s">
        <v>275</v>
      </c>
      <c r="G145" s="220">
        <v>0.5</v>
      </c>
    </row>
    <row r="146" spans="2:42" x14ac:dyDescent="0.35">
      <c r="B146" s="66" t="s">
        <v>276</v>
      </c>
      <c r="C146" s="115">
        <v>0</v>
      </c>
      <c r="D146" s="66">
        <v>1</v>
      </c>
      <c r="E146" s="115">
        <v>2</v>
      </c>
      <c r="F146" s="66">
        <v>3</v>
      </c>
      <c r="G146" s="115">
        <v>4</v>
      </c>
      <c r="H146" s="115">
        <v>5</v>
      </c>
      <c r="I146" s="66">
        <v>6</v>
      </c>
      <c r="J146" s="115">
        <v>7</v>
      </c>
      <c r="K146" s="66">
        <v>8</v>
      </c>
      <c r="L146" s="115">
        <v>9</v>
      </c>
      <c r="M146" s="115">
        <v>10</v>
      </c>
      <c r="N146" s="66">
        <v>11</v>
      </c>
      <c r="O146" s="115">
        <v>12</v>
      </c>
      <c r="P146" s="66">
        <v>13</v>
      </c>
      <c r="Q146" s="115">
        <v>14</v>
      </c>
      <c r="R146" s="115">
        <v>15</v>
      </c>
      <c r="S146" s="66">
        <v>16</v>
      </c>
      <c r="T146" s="115">
        <v>17</v>
      </c>
      <c r="U146" s="66">
        <v>18</v>
      </c>
      <c r="V146" s="115">
        <v>19</v>
      </c>
      <c r="W146" s="115">
        <v>20</v>
      </c>
      <c r="X146" s="66">
        <v>21</v>
      </c>
      <c r="Y146" s="115">
        <v>22</v>
      </c>
      <c r="Z146" s="66">
        <v>23</v>
      </c>
      <c r="AA146" s="115">
        <v>24</v>
      </c>
      <c r="AB146" s="115">
        <v>25</v>
      </c>
      <c r="AC146" s="66">
        <v>26</v>
      </c>
      <c r="AD146" s="115">
        <v>27</v>
      </c>
      <c r="AE146" s="66">
        <v>28</v>
      </c>
      <c r="AF146" s="115">
        <v>29</v>
      </c>
      <c r="AG146" s="115">
        <v>30</v>
      </c>
      <c r="AH146" s="66">
        <v>31</v>
      </c>
      <c r="AI146" s="115">
        <v>32</v>
      </c>
      <c r="AJ146" s="66">
        <v>33</v>
      </c>
      <c r="AK146" s="115">
        <v>34</v>
      </c>
      <c r="AL146" s="115">
        <v>35</v>
      </c>
      <c r="AM146" s="66">
        <v>36</v>
      </c>
      <c r="AN146" s="115">
        <v>37</v>
      </c>
      <c r="AO146" s="66">
        <v>38</v>
      </c>
      <c r="AP146" s="115">
        <v>39</v>
      </c>
    </row>
    <row r="147" spans="2:42" x14ac:dyDescent="0.35">
      <c r="B147" s="66" t="s">
        <v>129</v>
      </c>
      <c r="C147" s="107">
        <f>$E$125*(1+$E$145*$G$145)^C146</f>
        <v>147647.04766950422</v>
      </c>
      <c r="D147" s="107">
        <f>$E$125*(1+$E$145*$G$145)^D146</f>
        <v>148606.75347935598</v>
      </c>
      <c r="E147" s="107">
        <f t="shared" ref="E147:AP147" si="9">$E$125*(1+$E$145*$G$145)^E146</f>
        <v>149572.69737697177</v>
      </c>
      <c r="F147" s="107">
        <f t="shared" si="9"/>
        <v>150544.91990992209</v>
      </c>
      <c r="G147" s="107">
        <f t="shared" si="9"/>
        <v>151523.46188933656</v>
      </c>
      <c r="H147" s="107">
        <f t="shared" si="9"/>
        <v>152508.36439161724</v>
      </c>
      <c r="I147" s="107">
        <f t="shared" si="9"/>
        <v>153499.66876016272</v>
      </c>
      <c r="J147" s="107">
        <f t="shared" si="9"/>
        <v>154497.41660710378</v>
      </c>
      <c r="K147" s="107">
        <f t="shared" si="9"/>
        <v>155501.64981504992</v>
      </c>
      <c r="L147" s="107">
        <f t="shared" si="9"/>
        <v>156512.41053884776</v>
      </c>
      <c r="M147" s="107">
        <f t="shared" si="9"/>
        <v>157529.74120735025</v>
      </c>
      <c r="N147" s="107">
        <f t="shared" si="9"/>
        <v>158553.68452519798</v>
      </c>
      <c r="O147" s="107">
        <f t="shared" si="9"/>
        <v>159584.28347461176</v>
      </c>
      <c r="P147" s="107">
        <f t="shared" si="9"/>
        <v>160621.58131719677</v>
      </c>
      <c r="Q147" s="107">
        <f t="shared" si="9"/>
        <v>161665.62159575851</v>
      </c>
      <c r="R147" s="107">
        <f t="shared" si="9"/>
        <v>162716.4481361309</v>
      </c>
      <c r="S147" s="107">
        <f t="shared" si="9"/>
        <v>163774.10504901575</v>
      </c>
      <c r="T147" s="107">
        <f t="shared" si="9"/>
        <v>164838.63673183433</v>
      </c>
      <c r="U147" s="107">
        <f t="shared" si="9"/>
        <v>165910.08787059123</v>
      </c>
      <c r="V147" s="107">
        <f t="shared" si="9"/>
        <v>166988.50344175007</v>
      </c>
      <c r="W147" s="107">
        <f t="shared" si="9"/>
        <v>168073.9287141214</v>
      </c>
      <c r="X147" s="107">
        <f t="shared" si="9"/>
        <v>169166.40925076322</v>
      </c>
      <c r="Y147" s="107">
        <f t="shared" si="9"/>
        <v>170265.99091089313</v>
      </c>
      <c r="Z147" s="107">
        <f t="shared" si="9"/>
        <v>171372.71985181392</v>
      </c>
      <c r="AA147" s="107">
        <f t="shared" si="9"/>
        <v>172486.64253085072</v>
      </c>
      <c r="AB147" s="107">
        <f t="shared" si="9"/>
        <v>173607.80570730122</v>
      </c>
      <c r="AC147" s="107">
        <f t="shared" si="9"/>
        <v>174736.25644439866</v>
      </c>
      <c r="AD147" s="107">
        <f t="shared" si="9"/>
        <v>175872.04211128721</v>
      </c>
      <c r="AE147" s="107">
        <f t="shared" si="9"/>
        <v>177015.21038501055</v>
      </c>
      <c r="AF147" s="107">
        <f t="shared" si="9"/>
        <v>178165.80925251317</v>
      </c>
      <c r="AG147" s="107">
        <f t="shared" si="9"/>
        <v>179323.88701265445</v>
      </c>
      <c r="AH147" s="107">
        <f t="shared" si="9"/>
        <v>180489.49227823669</v>
      </c>
      <c r="AI147" s="107">
        <f t="shared" si="9"/>
        <v>181662.6739780452</v>
      </c>
      <c r="AJ147" s="107">
        <f t="shared" si="9"/>
        <v>182843.4813589025</v>
      </c>
      <c r="AK147" s="107">
        <f t="shared" si="9"/>
        <v>184031.96398773533</v>
      </c>
      <c r="AL147" s="107">
        <f t="shared" si="9"/>
        <v>185228.17175365562</v>
      </c>
      <c r="AM147" s="107">
        <f t="shared" si="9"/>
        <v>186432.15487005434</v>
      </c>
      <c r="AN147" s="107">
        <f t="shared" si="9"/>
        <v>187643.96387670972</v>
      </c>
      <c r="AO147" s="107">
        <f t="shared" si="9"/>
        <v>188863.64964190827</v>
      </c>
      <c r="AP147" s="107">
        <f t="shared" si="9"/>
        <v>190091.26336458063</v>
      </c>
    </row>
    <row r="148" spans="2:42" x14ac:dyDescent="0.35">
      <c r="B148" s="66" t="s">
        <v>273</v>
      </c>
    </row>
    <row r="149" spans="2:42" ht="16" thickBot="1" x14ac:dyDescent="0.4">
      <c r="B149" s="116" t="s">
        <v>130</v>
      </c>
      <c r="C149" s="117">
        <f>NPV(C145,C147:AP147)</f>
        <v>3217783.8655173536</v>
      </c>
    </row>
    <row r="150" spans="2:42" ht="16" thickTop="1" x14ac:dyDescent="0.35"/>
    <row r="154" spans="2:42" ht="33.5" x14ac:dyDescent="0.75">
      <c r="B154" s="223" t="s">
        <v>279</v>
      </c>
      <c r="C154" s="224"/>
      <c r="D154" s="224"/>
      <c r="E154" s="224"/>
      <c r="F154" s="224"/>
      <c r="G154" s="224"/>
    </row>
    <row r="155" spans="2:42" x14ac:dyDescent="0.35">
      <c r="B155" s="66" t="s">
        <v>280</v>
      </c>
    </row>
    <row r="156" spans="2:42" x14ac:dyDescent="0.35">
      <c r="B156" t="s">
        <v>297</v>
      </c>
      <c r="C156" s="221">
        <v>1.2</v>
      </c>
    </row>
    <row r="157" spans="2:42" ht="33.5" x14ac:dyDescent="0.75">
      <c r="B157" s="97" t="s">
        <v>298</v>
      </c>
      <c r="C157" s="66" t="s">
        <v>96</v>
      </c>
    </row>
    <row r="158" spans="2:42" x14ac:dyDescent="0.35">
      <c r="C158" t="s">
        <v>260</v>
      </c>
    </row>
    <row r="159" spans="2:42" x14ac:dyDescent="0.35">
      <c r="B159" s="167" t="s">
        <v>299</v>
      </c>
      <c r="C159" s="163" t="s">
        <v>231</v>
      </c>
      <c r="D159" s="162"/>
      <c r="E159" s="162"/>
      <c r="F159" s="162"/>
      <c r="G159" s="162"/>
      <c r="H159" s="162"/>
    </row>
    <row r="160" spans="2:42" ht="16" thickBot="1" x14ac:dyDescent="0.4">
      <c r="B160" s="162"/>
      <c r="C160" s="162"/>
      <c r="D160" s="162"/>
      <c r="E160" s="162"/>
      <c r="F160" s="162"/>
      <c r="G160" s="162"/>
      <c r="H160" s="162"/>
    </row>
    <row r="161" spans="2:11" ht="16" thickBot="1" x14ac:dyDescent="0.4">
      <c r="B161" s="168"/>
      <c r="C161" s="169" t="s">
        <v>84</v>
      </c>
      <c r="D161" s="169" t="s">
        <v>85</v>
      </c>
      <c r="E161" s="169" t="s">
        <v>86</v>
      </c>
      <c r="F161" s="169" t="s">
        <v>87</v>
      </c>
      <c r="G161" s="169" t="s">
        <v>88</v>
      </c>
      <c r="H161" s="170" t="s">
        <v>89</v>
      </c>
      <c r="K161" s="166" t="s">
        <v>223</v>
      </c>
    </row>
    <row r="162" spans="2:11" ht="16" thickBot="1" x14ac:dyDescent="0.4">
      <c r="B162" s="165" t="s">
        <v>69</v>
      </c>
      <c r="C162" s="207">
        <v>0</v>
      </c>
      <c r="D162" s="207">
        <v>2.63892E-4</v>
      </c>
      <c r="E162" s="207">
        <v>1.971479999999998E-2</v>
      </c>
      <c r="F162" s="207">
        <v>1.073435999999999E-3</v>
      </c>
      <c r="G162" s="207">
        <v>0</v>
      </c>
      <c r="H162" s="210">
        <f>SUM(C162:G162)</f>
        <v>2.1052127999999982E-2</v>
      </c>
      <c r="K162" s="171">
        <v>0.03</v>
      </c>
    </row>
    <row r="163" spans="2:11" x14ac:dyDescent="0.35">
      <c r="B163" s="165" t="s">
        <v>90</v>
      </c>
      <c r="C163" s="207">
        <v>0</v>
      </c>
      <c r="D163" s="207">
        <v>0</v>
      </c>
      <c r="E163" s="207">
        <v>0</v>
      </c>
      <c r="F163" s="207">
        <v>0</v>
      </c>
      <c r="G163" s="207">
        <v>0</v>
      </c>
      <c r="H163" s="210">
        <f t="shared" ref="H163:H175" si="10">SUM(C163:G163)</f>
        <v>0</v>
      </c>
    </row>
    <row r="164" spans="2:11" x14ac:dyDescent="0.35">
      <c r="B164" s="165" t="s">
        <v>91</v>
      </c>
      <c r="C164" s="207">
        <v>0</v>
      </c>
      <c r="D164" s="207">
        <v>0</v>
      </c>
      <c r="E164" s="207">
        <v>0</v>
      </c>
      <c r="F164" s="207">
        <v>0</v>
      </c>
      <c r="G164" s="207">
        <v>0</v>
      </c>
      <c r="H164" s="210">
        <f t="shared" si="10"/>
        <v>0</v>
      </c>
    </row>
    <row r="165" spans="2:11" x14ac:dyDescent="0.35">
      <c r="B165" s="165" t="s">
        <v>73</v>
      </c>
      <c r="C165" s="207">
        <v>2.5243199999999992E-5</v>
      </c>
      <c r="D165" s="207">
        <v>0</v>
      </c>
      <c r="E165" s="207">
        <v>0</v>
      </c>
      <c r="F165" s="207">
        <v>0</v>
      </c>
      <c r="G165" s="207">
        <v>0</v>
      </c>
      <c r="H165" s="210">
        <f t="shared" si="10"/>
        <v>2.5243199999999992E-5</v>
      </c>
    </row>
    <row r="166" spans="2:11" x14ac:dyDescent="0.35">
      <c r="B166" s="165" t="s">
        <v>65</v>
      </c>
      <c r="C166" s="207">
        <v>0</v>
      </c>
      <c r="D166" s="207">
        <v>0</v>
      </c>
      <c r="E166" s="207">
        <v>0</v>
      </c>
      <c r="F166" s="207">
        <v>0</v>
      </c>
      <c r="G166" s="207">
        <v>0</v>
      </c>
      <c r="H166" s="210">
        <f t="shared" si="10"/>
        <v>0</v>
      </c>
    </row>
    <row r="167" spans="2:11" x14ac:dyDescent="0.35">
      <c r="B167" s="165" t="s">
        <v>92</v>
      </c>
      <c r="C167" s="207">
        <v>0</v>
      </c>
      <c r="D167" s="207">
        <v>0</v>
      </c>
      <c r="E167" s="207">
        <v>9.4167480000000001E-5</v>
      </c>
      <c r="F167" s="207">
        <v>0</v>
      </c>
      <c r="G167" s="207">
        <v>0</v>
      </c>
      <c r="H167" s="210">
        <f t="shared" si="10"/>
        <v>9.4167480000000001E-5</v>
      </c>
    </row>
    <row r="168" spans="2:11" x14ac:dyDescent="0.35">
      <c r="B168" s="165" t="s">
        <v>93</v>
      </c>
      <c r="C168" s="207">
        <v>0</v>
      </c>
      <c r="D168" s="207">
        <v>0</v>
      </c>
      <c r="E168" s="207">
        <v>0</v>
      </c>
      <c r="F168" s="207">
        <v>0</v>
      </c>
      <c r="G168" s="207">
        <v>0</v>
      </c>
      <c r="H168" s="210">
        <f t="shared" si="10"/>
        <v>0</v>
      </c>
    </row>
    <row r="169" spans="2:11" x14ac:dyDescent="0.35">
      <c r="B169" s="165" t="s">
        <v>72</v>
      </c>
      <c r="C169" s="207">
        <v>0</v>
      </c>
      <c r="D169" s="207">
        <v>0</v>
      </c>
      <c r="E169" s="207">
        <v>0</v>
      </c>
      <c r="F169" s="207">
        <v>0</v>
      </c>
      <c r="G169" s="207">
        <v>0</v>
      </c>
      <c r="H169" s="210">
        <f t="shared" si="10"/>
        <v>0</v>
      </c>
    </row>
    <row r="170" spans="2:11" x14ac:dyDescent="0.35">
      <c r="B170" s="165" t="s">
        <v>94</v>
      </c>
      <c r="C170" s="207">
        <v>0</v>
      </c>
      <c r="D170" s="207">
        <v>0</v>
      </c>
      <c r="E170" s="207">
        <v>0</v>
      </c>
      <c r="F170" s="207">
        <v>0</v>
      </c>
      <c r="G170" s="207">
        <v>0</v>
      </c>
      <c r="H170" s="210">
        <f t="shared" si="10"/>
        <v>0</v>
      </c>
    </row>
    <row r="171" spans="2:11" x14ac:dyDescent="0.35">
      <c r="B171" s="165" t="s">
        <v>79</v>
      </c>
      <c r="C171" s="207">
        <v>7.5679199999999988E-3</v>
      </c>
      <c r="D171" s="207">
        <v>0</v>
      </c>
      <c r="E171" s="207">
        <v>0</v>
      </c>
      <c r="F171" s="207">
        <v>0</v>
      </c>
      <c r="G171" s="207">
        <v>0</v>
      </c>
      <c r="H171" s="210">
        <f t="shared" si="10"/>
        <v>7.5679199999999988E-3</v>
      </c>
    </row>
    <row r="172" spans="2:11" x14ac:dyDescent="0.35">
      <c r="B172" s="165" t="s">
        <v>75</v>
      </c>
      <c r="C172" s="207">
        <v>0</v>
      </c>
      <c r="D172" s="207">
        <v>0</v>
      </c>
      <c r="E172" s="207">
        <v>0</v>
      </c>
      <c r="F172" s="207">
        <v>1.5569160000000003E-4</v>
      </c>
      <c r="G172" s="207">
        <v>0</v>
      </c>
      <c r="H172" s="210">
        <f t="shared" si="10"/>
        <v>1.5569160000000003E-4</v>
      </c>
    </row>
    <row r="173" spans="2:11" x14ac:dyDescent="0.35">
      <c r="B173" s="165" t="s">
        <v>68</v>
      </c>
      <c r="C173" s="207">
        <v>0</v>
      </c>
      <c r="D173" s="207">
        <v>1.2000000000449151E-8</v>
      </c>
      <c r="E173" s="207">
        <v>4.7367600000000029E-4</v>
      </c>
      <c r="F173" s="207">
        <v>9.2725200000000026E-4</v>
      </c>
      <c r="G173" s="207">
        <v>0</v>
      </c>
      <c r="H173" s="210">
        <f t="shared" si="10"/>
        <v>1.4009400000000011E-3</v>
      </c>
    </row>
    <row r="174" spans="2:11" x14ac:dyDescent="0.35">
      <c r="B174" s="165" t="s">
        <v>78</v>
      </c>
      <c r="C174" s="207">
        <v>3.6140400000000072E-3</v>
      </c>
      <c r="D174" s="207">
        <v>1.0285920000000011E-3</v>
      </c>
      <c r="E174" s="207">
        <v>9.9600000000137079E-8</v>
      </c>
      <c r="F174" s="207">
        <v>0</v>
      </c>
      <c r="G174" s="207">
        <v>0</v>
      </c>
      <c r="H174" s="210">
        <f t="shared" si="10"/>
        <v>4.6427316000000086E-3</v>
      </c>
    </row>
    <row r="175" spans="2:11" ht="16" thickBot="1" x14ac:dyDescent="0.4">
      <c r="B175" s="165" t="s">
        <v>80</v>
      </c>
      <c r="C175" s="207">
        <v>4.7775600000000001E-3</v>
      </c>
      <c r="D175" s="207">
        <v>-1.3919999999997996E-7</v>
      </c>
      <c r="E175" s="207">
        <v>0</v>
      </c>
      <c r="F175" s="207">
        <v>0</v>
      </c>
      <c r="G175" s="207">
        <v>0</v>
      </c>
      <c r="H175" s="210">
        <f t="shared" si="10"/>
        <v>4.7774208000000004E-3</v>
      </c>
    </row>
    <row r="176" spans="2:11" ht="16" thickBot="1" x14ac:dyDescent="0.4">
      <c r="B176" s="164" t="s">
        <v>89</v>
      </c>
      <c r="C176" s="211">
        <f t="shared" ref="C176:H176" si="11">SUM(C162:C175)</f>
        <v>1.5984763200000009E-2</v>
      </c>
      <c r="D176" s="211">
        <f t="shared" si="11"/>
        <v>1.2923568000000015E-3</v>
      </c>
      <c r="E176" s="211">
        <f t="shared" si="11"/>
        <v>2.0282743079999981E-2</v>
      </c>
      <c r="F176" s="211">
        <f t="shared" si="11"/>
        <v>2.1563795999999993E-3</v>
      </c>
      <c r="G176" s="211">
        <f t="shared" si="11"/>
        <v>0</v>
      </c>
      <c r="H176" s="212">
        <f t="shared" si="11"/>
        <v>3.9716242679999993E-2</v>
      </c>
    </row>
    <row r="179" spans="2:17" x14ac:dyDescent="0.35">
      <c r="K179" s="81"/>
    </row>
    <row r="180" spans="2:17" x14ac:dyDescent="0.35">
      <c r="B180" s="66"/>
    </row>
    <row r="181" spans="2:17" x14ac:dyDescent="0.35">
      <c r="B181" s="192" t="s">
        <v>300</v>
      </c>
      <c r="C181" s="89" t="s">
        <v>96</v>
      </c>
      <c r="D181" s="88"/>
      <c r="E181" s="88"/>
      <c r="F181" s="88"/>
      <c r="G181" s="88"/>
      <c r="H181" s="88"/>
      <c r="J181" s="159"/>
      <c r="K181" s="159"/>
      <c r="L181" s="159"/>
      <c r="M181" s="159"/>
      <c r="N181" s="159"/>
      <c r="O181" s="159"/>
      <c r="P181" s="159"/>
      <c r="Q181" s="159"/>
    </row>
    <row r="182" spans="2:17" ht="16" thickBot="1" x14ac:dyDescent="0.4">
      <c r="B182" s="88"/>
      <c r="C182" s="90"/>
      <c r="D182" s="88"/>
      <c r="E182" s="88"/>
      <c r="F182" s="88"/>
      <c r="G182" s="88"/>
      <c r="H182" s="88"/>
      <c r="J182" s="160"/>
      <c r="K182" s="158"/>
      <c r="L182" s="158"/>
      <c r="M182" s="158"/>
      <c r="N182" s="158"/>
      <c r="O182" s="158"/>
      <c r="P182" s="158"/>
      <c r="Q182" s="158"/>
    </row>
    <row r="183" spans="2:17" ht="16" thickBot="1" x14ac:dyDescent="0.4">
      <c r="B183" s="91"/>
      <c r="C183" s="92" t="s">
        <v>84</v>
      </c>
      <c r="D183" s="92" t="s">
        <v>85</v>
      </c>
      <c r="E183" s="92" t="s">
        <v>86</v>
      </c>
      <c r="F183" s="92" t="s">
        <v>87</v>
      </c>
      <c r="G183" s="93" t="s">
        <v>88</v>
      </c>
      <c r="H183" s="94" t="s">
        <v>89</v>
      </c>
      <c r="J183" s="160"/>
      <c r="K183" s="158"/>
      <c r="L183" s="158"/>
      <c r="M183" s="158"/>
      <c r="N183" s="158"/>
      <c r="O183" s="158"/>
      <c r="P183" s="158"/>
      <c r="Q183" s="158"/>
    </row>
    <row r="184" spans="2:17" x14ac:dyDescent="0.35">
      <c r="B184" s="95" t="s">
        <v>69</v>
      </c>
      <c r="C184" s="199"/>
      <c r="D184" s="200">
        <f>D162*$K$50</f>
        <v>7.9167599999999991E-6</v>
      </c>
      <c r="E184" s="200">
        <f>E162*$K$50</f>
        <v>5.9144399999999935E-4</v>
      </c>
      <c r="F184" s="202">
        <f>F162*$K$50</f>
        <v>3.2203079999999968E-5</v>
      </c>
      <c r="G184" s="199"/>
      <c r="H184" s="201">
        <f>SUM(C184:G184)</f>
        <v>6.3156383999999927E-4</v>
      </c>
      <c r="J184" s="160"/>
      <c r="K184" s="158"/>
      <c r="L184" s="158"/>
      <c r="M184" s="158"/>
      <c r="N184" s="158"/>
      <c r="O184" s="158"/>
      <c r="P184" s="158"/>
      <c r="Q184" s="158"/>
    </row>
    <row r="185" spans="2:17" x14ac:dyDescent="0.35">
      <c r="B185" s="95" t="s">
        <v>90</v>
      </c>
      <c r="C185" s="199"/>
      <c r="D185" s="199"/>
      <c r="E185" s="199"/>
      <c r="F185" s="199"/>
      <c r="G185" s="199"/>
      <c r="H185" s="201">
        <f t="shared" ref="H185:H197" si="12">SUM(C185:G185)</f>
        <v>0</v>
      </c>
      <c r="J185" s="160"/>
      <c r="K185" s="158"/>
      <c r="L185" s="158"/>
      <c r="M185" s="158"/>
      <c r="N185" s="158"/>
      <c r="O185" s="158"/>
      <c r="P185" s="158"/>
      <c r="Q185" s="158"/>
    </row>
    <row r="186" spans="2:17" x14ac:dyDescent="0.35">
      <c r="B186" s="95" t="s">
        <v>91</v>
      </c>
      <c r="C186" s="199"/>
      <c r="D186" s="199"/>
      <c r="E186" s="199"/>
      <c r="F186" s="199"/>
      <c r="G186" s="199"/>
      <c r="H186" s="201">
        <f t="shared" si="12"/>
        <v>0</v>
      </c>
      <c r="J186" s="160"/>
      <c r="K186" s="158"/>
      <c r="L186" s="158"/>
      <c r="M186" s="158"/>
      <c r="N186" s="158"/>
      <c r="O186" s="158"/>
      <c r="P186" s="158"/>
      <c r="Q186" s="158"/>
    </row>
    <row r="187" spans="2:17" x14ac:dyDescent="0.35">
      <c r="B187" s="95" t="s">
        <v>73</v>
      </c>
      <c r="C187" s="199">
        <f>C165*$K$50</f>
        <v>7.5729599999999972E-7</v>
      </c>
      <c r="D187" s="199"/>
      <c r="E187" s="199"/>
      <c r="F187" s="199"/>
      <c r="G187" s="199"/>
      <c r="H187" s="201">
        <f t="shared" si="12"/>
        <v>7.5729599999999972E-7</v>
      </c>
      <c r="J187" s="160"/>
      <c r="K187" s="158"/>
      <c r="L187" s="158"/>
      <c r="M187" s="158"/>
      <c r="N187" s="158"/>
      <c r="O187" s="158"/>
      <c r="P187" s="158"/>
      <c r="Q187" s="158"/>
    </row>
    <row r="188" spans="2:17" x14ac:dyDescent="0.35">
      <c r="B188" s="95" t="s">
        <v>65</v>
      </c>
      <c r="C188" s="199"/>
      <c r="D188" s="199"/>
      <c r="E188" s="199"/>
      <c r="F188" s="199"/>
      <c r="G188" s="199"/>
      <c r="H188" s="201">
        <f t="shared" si="12"/>
        <v>0</v>
      </c>
      <c r="J188" s="160"/>
      <c r="K188" s="158"/>
      <c r="L188" s="158"/>
      <c r="M188" s="158"/>
      <c r="N188" s="158"/>
      <c r="O188" s="158"/>
      <c r="P188" s="158"/>
      <c r="Q188" s="158"/>
    </row>
    <row r="189" spans="2:17" x14ac:dyDescent="0.35">
      <c r="B189" s="95" t="s">
        <v>92</v>
      </c>
      <c r="C189" s="199"/>
      <c r="D189" s="199"/>
      <c r="E189" s="216">
        <f>E167*$K$50</f>
        <v>2.8250244000000001E-6</v>
      </c>
      <c r="F189" s="199"/>
      <c r="G189" s="199"/>
      <c r="H189" s="201">
        <f t="shared" si="12"/>
        <v>2.8250244000000001E-6</v>
      </c>
      <c r="J189" s="160"/>
      <c r="K189" s="158"/>
      <c r="L189" s="158"/>
      <c r="M189" s="158"/>
      <c r="N189" s="158"/>
      <c r="O189" s="158"/>
      <c r="P189" s="158"/>
      <c r="Q189" s="158"/>
    </row>
    <row r="190" spans="2:17" x14ac:dyDescent="0.35">
      <c r="B190" s="95" t="s">
        <v>93</v>
      </c>
      <c r="C190" s="199"/>
      <c r="D190" s="199"/>
      <c r="E190" s="199"/>
      <c r="F190" s="199"/>
      <c r="G190" s="199"/>
      <c r="H190" s="201">
        <f t="shared" si="12"/>
        <v>0</v>
      </c>
      <c r="J190" s="160"/>
      <c r="K190" s="158"/>
      <c r="L190" s="158"/>
      <c r="M190" s="158"/>
      <c r="N190" s="158"/>
      <c r="O190" s="158"/>
      <c r="P190" s="158"/>
      <c r="Q190" s="158"/>
    </row>
    <row r="191" spans="2:17" x14ac:dyDescent="0.35">
      <c r="B191" s="95" t="s">
        <v>72</v>
      </c>
      <c r="C191" s="199"/>
      <c r="D191" s="199"/>
      <c r="E191" s="199"/>
      <c r="F191" s="199"/>
      <c r="G191" s="199"/>
      <c r="H191" s="201">
        <f t="shared" si="12"/>
        <v>0</v>
      </c>
      <c r="J191" s="160"/>
      <c r="K191" s="158"/>
      <c r="L191" s="158"/>
      <c r="M191" s="158"/>
      <c r="N191" s="158"/>
      <c r="O191" s="158"/>
      <c r="P191" s="158"/>
      <c r="Q191" s="158"/>
    </row>
    <row r="192" spans="2:17" x14ac:dyDescent="0.35">
      <c r="B192" s="95" t="s">
        <v>94</v>
      </c>
      <c r="C192" s="199"/>
      <c r="D192" s="199"/>
      <c r="E192" s="199"/>
      <c r="F192" s="199"/>
      <c r="G192" s="199"/>
      <c r="H192" s="201">
        <f t="shared" si="12"/>
        <v>0</v>
      </c>
      <c r="J192" s="160"/>
      <c r="K192" s="158"/>
      <c r="L192" s="158"/>
      <c r="M192" s="158"/>
      <c r="N192" s="158"/>
      <c r="O192" s="158"/>
      <c r="P192" s="158"/>
      <c r="Q192" s="158"/>
    </row>
    <row r="193" spans="2:42" x14ac:dyDescent="0.35">
      <c r="B193" s="95" t="s">
        <v>79</v>
      </c>
      <c r="C193" s="200">
        <f>C171*$K$50</f>
        <v>2.2703759999999996E-4</v>
      </c>
      <c r="D193" s="199"/>
      <c r="E193" s="199"/>
      <c r="F193" s="199"/>
      <c r="G193" s="199"/>
      <c r="H193" s="201">
        <f t="shared" si="12"/>
        <v>2.2703759999999996E-4</v>
      </c>
      <c r="J193" s="160"/>
      <c r="K193" s="158"/>
      <c r="L193" s="158"/>
      <c r="M193" s="158"/>
      <c r="N193" s="158"/>
      <c r="O193" s="158"/>
      <c r="P193" s="158"/>
      <c r="Q193" s="158"/>
    </row>
    <row r="194" spans="2:42" x14ac:dyDescent="0.35">
      <c r="B194" s="95" t="s">
        <v>75</v>
      </c>
      <c r="C194" s="199"/>
      <c r="D194" s="199"/>
      <c r="E194" s="199"/>
      <c r="F194" s="202">
        <f>F172*$K$50</f>
        <v>4.6707480000000005E-6</v>
      </c>
      <c r="G194" s="199"/>
      <c r="H194" s="201">
        <f t="shared" si="12"/>
        <v>4.6707480000000005E-6</v>
      </c>
      <c r="J194" s="160"/>
      <c r="K194" s="158"/>
      <c r="L194" s="158"/>
      <c r="M194" s="158"/>
      <c r="N194" s="158"/>
      <c r="O194" s="158"/>
      <c r="P194" s="158"/>
      <c r="Q194" s="158"/>
    </row>
    <row r="195" spans="2:42" x14ac:dyDescent="0.35">
      <c r="B195" s="95" t="s">
        <v>68</v>
      </c>
      <c r="C195" s="199"/>
      <c r="D195" s="200">
        <f>D173*$K$50</f>
        <v>3.6000000001347451E-10</v>
      </c>
      <c r="E195" s="202">
        <f>E173*$K$50</f>
        <v>1.4210280000000009E-5</v>
      </c>
      <c r="F195" s="202">
        <f>F173*$K$50</f>
        <v>2.7817560000000007E-5</v>
      </c>
      <c r="G195" s="199"/>
      <c r="H195" s="201">
        <f t="shared" si="12"/>
        <v>4.2028200000000026E-5</v>
      </c>
      <c r="J195" s="160"/>
      <c r="K195" s="158"/>
      <c r="L195" s="158"/>
      <c r="M195" s="158"/>
      <c r="N195" s="158"/>
      <c r="O195" s="158"/>
      <c r="P195" s="158"/>
      <c r="Q195" s="158"/>
    </row>
    <row r="196" spans="2:42" x14ac:dyDescent="0.35">
      <c r="B196" s="95" t="s">
        <v>78</v>
      </c>
      <c r="C196" s="200">
        <f>C174*$K$50</f>
        <v>1.0842120000000021E-4</v>
      </c>
      <c r="D196" s="200">
        <f>D174*$K$50</f>
        <v>3.0857760000000032E-5</v>
      </c>
      <c r="E196" s="200">
        <f>E174*$K$50</f>
        <v>2.9880000000041123E-9</v>
      </c>
      <c r="F196" s="199"/>
      <c r="G196" s="199"/>
      <c r="H196" s="201">
        <f t="shared" si="12"/>
        <v>1.3928194800000025E-4</v>
      </c>
      <c r="J196" s="160"/>
      <c r="K196" s="158"/>
      <c r="L196" s="158"/>
      <c r="M196" s="158"/>
      <c r="N196" s="158"/>
      <c r="O196" s="158"/>
      <c r="P196" s="158"/>
      <c r="Q196" s="158"/>
    </row>
    <row r="197" spans="2:42" ht="16" thickBot="1" x14ac:dyDescent="0.4">
      <c r="B197" s="95" t="s">
        <v>80</v>
      </c>
      <c r="C197" s="199">
        <f>C175*$K$50</f>
        <v>1.4332679999999999E-4</v>
      </c>
      <c r="D197" s="199">
        <f>D175*$K$50</f>
        <v>-4.1759999999993991E-9</v>
      </c>
      <c r="E197" s="199"/>
      <c r="F197" s="199"/>
      <c r="G197" s="199"/>
      <c r="H197" s="201">
        <f t="shared" si="12"/>
        <v>1.4332262399999998E-4</v>
      </c>
      <c r="J197" s="160"/>
      <c r="K197" s="158"/>
      <c r="L197" s="158"/>
      <c r="M197" s="158"/>
      <c r="N197" s="158"/>
      <c r="O197" s="158"/>
      <c r="P197" s="158"/>
      <c r="Q197" s="158"/>
    </row>
    <row r="198" spans="2:42" ht="16" thickBot="1" x14ac:dyDescent="0.4">
      <c r="B198" s="94" t="s">
        <v>89</v>
      </c>
      <c r="C198" s="203">
        <f>SUM(C184:C197)</f>
        <v>4.7954289600000017E-4</v>
      </c>
      <c r="D198" s="203">
        <f t="shared" ref="D198:G198" si="13">SUM(D184:D197)</f>
        <v>3.877070400000005E-5</v>
      </c>
      <c r="E198" s="203">
        <f t="shared" si="13"/>
        <v>6.0848229239999932E-4</v>
      </c>
      <c r="F198" s="203">
        <f t="shared" si="13"/>
        <v>6.4691387999999975E-5</v>
      </c>
      <c r="G198" s="203">
        <f t="shared" si="13"/>
        <v>0</v>
      </c>
      <c r="H198" s="204">
        <f>SUM(H184:H197)</f>
        <v>1.1914872803999994E-3</v>
      </c>
    </row>
    <row r="201" spans="2:42" ht="33.5" x14ac:dyDescent="0.75">
      <c r="B201" s="97" t="s">
        <v>301</v>
      </c>
      <c r="C201" s="66" t="s">
        <v>224</v>
      </c>
    </row>
    <row r="202" spans="2:42" x14ac:dyDescent="0.35">
      <c r="B202" s="66"/>
      <c r="C202" t="s">
        <v>108</v>
      </c>
    </row>
    <row r="203" spans="2:42" x14ac:dyDescent="0.35">
      <c r="C203" t="s">
        <v>238</v>
      </c>
      <c r="X203" s="66"/>
      <c r="Y203" s="115"/>
      <c r="Z203" s="66"/>
      <c r="AA203" s="115"/>
      <c r="AB203" s="66"/>
      <c r="AC203" s="115"/>
      <c r="AD203" s="66"/>
      <c r="AE203" s="115"/>
      <c r="AF203" s="66"/>
      <c r="AG203" s="115"/>
      <c r="AH203" s="66"/>
      <c r="AI203" s="115"/>
      <c r="AJ203" s="66"/>
      <c r="AK203" s="115"/>
      <c r="AL203" s="66"/>
      <c r="AM203" s="115"/>
      <c r="AN203" s="66"/>
      <c r="AO203" s="115"/>
      <c r="AP203" s="66"/>
    </row>
    <row r="204" spans="2:42" x14ac:dyDescent="0.35">
      <c r="C204" t="s">
        <v>109</v>
      </c>
      <c r="X204" s="107"/>
      <c r="Y204" s="107"/>
      <c r="Z204" s="107"/>
      <c r="AA204" s="107"/>
      <c r="AB204" s="107"/>
      <c r="AC204" s="107"/>
      <c r="AD204" s="107"/>
      <c r="AE204" s="107"/>
      <c r="AF204" s="107"/>
      <c r="AG204" s="107"/>
      <c r="AH204" s="107"/>
      <c r="AI204" s="107"/>
      <c r="AJ204" s="107"/>
      <c r="AK204" s="107"/>
      <c r="AL204" s="107"/>
      <c r="AM204" s="107"/>
      <c r="AN204" s="107"/>
      <c r="AO204" s="107"/>
      <c r="AP204" s="107"/>
    </row>
    <row r="205" spans="2:42" x14ac:dyDescent="0.35">
      <c r="C205" t="s">
        <v>262</v>
      </c>
    </row>
    <row r="206" spans="2:42" x14ac:dyDescent="0.35">
      <c r="C206" t="s">
        <v>113</v>
      </c>
    </row>
    <row r="207" spans="2:42" x14ac:dyDescent="0.35">
      <c r="B207" s="193" t="s">
        <v>303</v>
      </c>
      <c r="C207" s="31">
        <v>0.8</v>
      </c>
      <c r="D207" s="31">
        <v>0.2</v>
      </c>
      <c r="E207" s="7"/>
      <c r="F207" s="7"/>
    </row>
    <row r="208" spans="2:42" x14ac:dyDescent="0.35">
      <c r="B208" s="32" t="s">
        <v>105</v>
      </c>
      <c r="C208" s="7" t="s">
        <v>106</v>
      </c>
      <c r="D208" s="7" t="s">
        <v>38</v>
      </c>
      <c r="E208" s="28" t="s">
        <v>107</v>
      </c>
      <c r="F208" s="7" t="s">
        <v>110</v>
      </c>
    </row>
    <row r="209" spans="2:6" x14ac:dyDescent="0.35">
      <c r="B209" s="67" t="s">
        <v>10</v>
      </c>
      <c r="C209" s="151" t="s">
        <v>15</v>
      </c>
      <c r="D209" s="152" t="s">
        <v>15</v>
      </c>
      <c r="E209" s="205">
        <f>D184+E184+C193+D195+C196+D196+E196</f>
        <v>9.6568066799999951E-4</v>
      </c>
      <c r="F209" s="99">
        <f>E209/E212</f>
        <v>0.92197239059997727</v>
      </c>
    </row>
    <row r="210" spans="2:6" x14ac:dyDescent="0.35">
      <c r="B210" s="68" t="s">
        <v>16</v>
      </c>
      <c r="C210" s="154" t="s">
        <v>15</v>
      </c>
      <c r="D210" s="153" t="s">
        <v>19</v>
      </c>
      <c r="E210" s="205">
        <f>E195+F195+F194+F184</f>
        <v>7.8901667999999983E-5</v>
      </c>
      <c r="F210" s="99">
        <f>E210/E212</f>
        <v>7.5330450198352467E-2</v>
      </c>
    </row>
    <row r="211" spans="2:6" x14ac:dyDescent="0.35">
      <c r="B211" s="102" t="s">
        <v>20</v>
      </c>
      <c r="C211" s="155" t="s">
        <v>19</v>
      </c>
      <c r="D211" s="156" t="s">
        <v>23</v>
      </c>
      <c r="E211" s="205">
        <f>E189</f>
        <v>2.8250244000000001E-6</v>
      </c>
      <c r="F211" s="99">
        <f>E211/E212</f>
        <v>2.6971592016702436E-3</v>
      </c>
    </row>
    <row r="212" spans="2:6" ht="16" thickBot="1" x14ac:dyDescent="0.4">
      <c r="B212" s="101"/>
      <c r="C212" s="7"/>
      <c r="D212" s="7"/>
      <c r="E212" s="206">
        <f>SUM(E209:E211)</f>
        <v>1.0474073603999995E-3</v>
      </c>
      <c r="F212" s="7"/>
    </row>
    <row r="213" spans="2:6" x14ac:dyDescent="0.35">
      <c r="B213" s="101"/>
    </row>
    <row r="215" spans="2:6" ht="33.5" x14ac:dyDescent="0.75">
      <c r="B215" s="97" t="s">
        <v>302</v>
      </c>
      <c r="C215" s="66" t="s">
        <v>112</v>
      </c>
    </row>
    <row r="216" spans="2:6" x14ac:dyDescent="0.35">
      <c r="C216" t="s">
        <v>263</v>
      </c>
    </row>
    <row r="217" spans="2:6" x14ac:dyDescent="0.35">
      <c r="B217" s="66" t="s">
        <v>304</v>
      </c>
      <c r="C217" t="s">
        <v>113</v>
      </c>
    </row>
    <row r="218" spans="2:6" x14ac:dyDescent="0.35">
      <c r="B218" s="35" t="s">
        <v>8</v>
      </c>
      <c r="C218" s="207"/>
    </row>
    <row r="219" spans="2:6" x14ac:dyDescent="0.35">
      <c r="B219" s="125" t="s">
        <v>15</v>
      </c>
      <c r="C219" s="207">
        <f>C207*E209+D207*E209+C207*E210</f>
        <v>1.0288020023999996E-3</v>
      </c>
    </row>
    <row r="220" spans="2:6" x14ac:dyDescent="0.35">
      <c r="B220" s="126" t="s">
        <v>19</v>
      </c>
      <c r="C220" s="207">
        <f>D207*E210+C207*E211</f>
        <v>1.804035312E-5</v>
      </c>
    </row>
    <row r="221" spans="2:6" x14ac:dyDescent="0.35">
      <c r="B221" s="127" t="s">
        <v>23</v>
      </c>
      <c r="C221" s="207">
        <f>D207*E211</f>
        <v>5.6500488000000001E-7</v>
      </c>
    </row>
    <row r="222" spans="2:6" x14ac:dyDescent="0.35">
      <c r="B222" s="128" t="s">
        <v>27</v>
      </c>
      <c r="C222" s="207"/>
    </row>
    <row r="223" spans="2:6" x14ac:dyDescent="0.35">
      <c r="C223" s="207">
        <f>SUM(C219:C222)</f>
        <v>1.0474073603999995E-3</v>
      </c>
      <c r="D223" t="s">
        <v>114</v>
      </c>
    </row>
    <row r="225" spans="2:23" x14ac:dyDescent="0.35">
      <c r="T225" s="66"/>
      <c r="U225" s="115"/>
      <c r="V225" s="66"/>
      <c r="W225" s="115"/>
    </row>
    <row r="226" spans="2:23" x14ac:dyDescent="0.35">
      <c r="T226" s="107"/>
      <c r="U226" s="107"/>
      <c r="V226" s="107"/>
      <c r="W226" s="107"/>
    </row>
    <row r="228" spans="2:23" ht="33.5" x14ac:dyDescent="0.75">
      <c r="B228" s="97" t="s">
        <v>286</v>
      </c>
      <c r="C228" s="66" t="s">
        <v>131</v>
      </c>
    </row>
    <row r="229" spans="2:23" ht="33.5" x14ac:dyDescent="0.75">
      <c r="B229" s="97"/>
      <c r="C229" t="s">
        <v>265</v>
      </c>
    </row>
    <row r="230" spans="2:23" ht="16" thickBot="1" x14ac:dyDescent="0.4">
      <c r="B230" s="66" t="s">
        <v>305</v>
      </c>
      <c r="C230" t="s">
        <v>227</v>
      </c>
    </row>
    <row r="231" spans="2:23" ht="16" thickBot="1" x14ac:dyDescent="0.4">
      <c r="B231" t="s">
        <v>115</v>
      </c>
      <c r="C231" s="118" t="s">
        <v>159</v>
      </c>
    </row>
    <row r="232" spans="2:23" x14ac:dyDescent="0.35">
      <c r="B232" s="35" t="s">
        <v>8</v>
      </c>
      <c r="C232" t="s">
        <v>117</v>
      </c>
      <c r="D232" t="s">
        <v>118</v>
      </c>
      <c r="E232" t="s">
        <v>119</v>
      </c>
    </row>
    <row r="233" spans="2:23" x14ac:dyDescent="0.35">
      <c r="B233" s="125" t="s">
        <v>15</v>
      </c>
      <c r="C233" s="106">
        <f>Kalkulasjonspriser!K52</f>
        <v>161435351.10800001</v>
      </c>
      <c r="D233" s="111">
        <f>C219</f>
        <v>1.0288020023999996E-3</v>
      </c>
      <c r="E233" s="138">
        <f>D233*C233</f>
        <v>166085.01247805741</v>
      </c>
    </row>
    <row r="234" spans="2:23" x14ac:dyDescent="0.35">
      <c r="B234" s="126" t="s">
        <v>19</v>
      </c>
      <c r="C234" s="106">
        <f>Kalkulasjonspriser!L52</f>
        <v>568375059.83242846</v>
      </c>
      <c r="D234" s="111">
        <f>C220</f>
        <v>1.804035312E-5</v>
      </c>
      <c r="E234" s="138">
        <f>D234*C234</f>
        <v>10253.686783978137</v>
      </c>
    </row>
    <row r="235" spans="2:23" x14ac:dyDescent="0.35">
      <c r="B235" s="127" t="s">
        <v>23</v>
      </c>
      <c r="C235" s="106">
        <f>Kalkulasjonspriser!M52</f>
        <v>1482744611.6385717</v>
      </c>
      <c r="D235" s="111">
        <f>C221</f>
        <v>5.6500488000000001E-7</v>
      </c>
      <c r="E235" s="138">
        <f>D235*C235</f>
        <v>837.75794136949787</v>
      </c>
    </row>
    <row r="236" spans="2:23" x14ac:dyDescent="0.35">
      <c r="B236" s="128" t="s">
        <v>27</v>
      </c>
      <c r="C236" s="106">
        <f>Kalkulasjonspriser!N52</f>
        <v>2496634440.7047625</v>
      </c>
      <c r="D236" s="194">
        <f>C222</f>
        <v>0</v>
      </c>
      <c r="E236" s="138">
        <f>D236*C236</f>
        <v>0</v>
      </c>
    </row>
    <row r="237" spans="2:23" x14ac:dyDescent="0.35">
      <c r="C237" s="119"/>
      <c r="D237" s="119" t="s">
        <v>126</v>
      </c>
      <c r="E237" s="120">
        <f>SUM(E233:E236)</f>
        <v>177176.45720340504</v>
      </c>
      <c r="F237" s="107"/>
    </row>
    <row r="238" spans="2:23" x14ac:dyDescent="0.35">
      <c r="B238" s="121"/>
      <c r="C238" s="121"/>
      <c r="D238" s="122"/>
      <c r="E238" s="121"/>
      <c r="F238" s="109"/>
      <c r="G238" s="110"/>
      <c r="H238" s="110"/>
    </row>
    <row r="239" spans="2:23" ht="16" thickBot="1" x14ac:dyDescent="0.4">
      <c r="B239" s="121"/>
      <c r="C239" s="123"/>
      <c r="D239" s="124"/>
      <c r="E239" s="121"/>
      <c r="F239" s="112"/>
      <c r="G239" s="108"/>
      <c r="H239" s="108"/>
      <c r="I239" s="108"/>
      <c r="J239" s="108"/>
    </row>
    <row r="240" spans="2:23" ht="16" thickBot="1" x14ac:dyDescent="0.4">
      <c r="B240" s="66" t="s">
        <v>127</v>
      </c>
      <c r="C240" s="171">
        <v>0.04</v>
      </c>
    </row>
    <row r="241" spans="2:42" x14ac:dyDescent="0.35">
      <c r="B241" s="66" t="s">
        <v>128</v>
      </c>
      <c r="C241" s="115">
        <v>2016</v>
      </c>
      <c r="D241" s="66">
        <v>2017</v>
      </c>
      <c r="E241" s="115">
        <v>2018</v>
      </c>
      <c r="F241" s="66">
        <v>2019</v>
      </c>
      <c r="G241" s="115">
        <v>2020</v>
      </c>
      <c r="H241" s="66">
        <v>2021</v>
      </c>
      <c r="I241" s="115">
        <v>2022</v>
      </c>
      <c r="J241" s="66">
        <v>2023</v>
      </c>
      <c r="K241" s="115">
        <v>2024</v>
      </c>
      <c r="L241" s="66">
        <v>2025</v>
      </c>
      <c r="M241" s="115">
        <v>2026</v>
      </c>
      <c r="N241" s="66">
        <v>2027</v>
      </c>
      <c r="O241" s="115">
        <v>2028</v>
      </c>
      <c r="P241" s="66">
        <v>2029</v>
      </c>
      <c r="Q241" s="115">
        <v>2030</v>
      </c>
      <c r="R241" s="66">
        <v>2031</v>
      </c>
      <c r="S241" s="115">
        <v>2032</v>
      </c>
      <c r="T241" s="66">
        <v>2033</v>
      </c>
      <c r="U241" s="115">
        <v>2034</v>
      </c>
      <c r="V241" s="66">
        <v>2035</v>
      </c>
      <c r="W241" s="115">
        <v>2036</v>
      </c>
      <c r="X241" s="66">
        <v>2037</v>
      </c>
      <c r="Y241" s="115">
        <v>2038</v>
      </c>
      <c r="Z241" s="66">
        <v>2039</v>
      </c>
      <c r="AA241" s="115">
        <v>2040</v>
      </c>
      <c r="AB241" s="66">
        <v>2041</v>
      </c>
      <c r="AC241" s="115">
        <v>2042</v>
      </c>
      <c r="AD241" s="66">
        <v>2043</v>
      </c>
      <c r="AE241" s="115">
        <v>2044</v>
      </c>
      <c r="AF241" s="66">
        <v>2045</v>
      </c>
      <c r="AG241" s="115">
        <v>2046</v>
      </c>
      <c r="AH241" s="66">
        <v>2047</v>
      </c>
      <c r="AI241" s="115">
        <v>2048</v>
      </c>
      <c r="AJ241" s="66">
        <v>2049</v>
      </c>
      <c r="AK241" s="115">
        <v>2050</v>
      </c>
      <c r="AL241" s="66">
        <v>2051</v>
      </c>
      <c r="AM241" s="115">
        <v>2052</v>
      </c>
      <c r="AN241" s="66">
        <v>2053</v>
      </c>
      <c r="AO241" s="115">
        <v>2054</v>
      </c>
      <c r="AP241" s="66">
        <v>2055</v>
      </c>
    </row>
    <row r="242" spans="2:42" x14ac:dyDescent="0.35">
      <c r="B242" s="66" t="s">
        <v>129</v>
      </c>
      <c r="C242" s="107">
        <f>E237</f>
        <v>177176.45720340504</v>
      </c>
      <c r="D242" s="107">
        <f>C242</f>
        <v>177176.45720340504</v>
      </c>
      <c r="E242" s="107">
        <f t="shared" ref="E242" si="14">D242</f>
        <v>177176.45720340504</v>
      </c>
      <c r="F242" s="107">
        <f t="shared" ref="F242" si="15">E242</f>
        <v>177176.45720340504</v>
      </c>
      <c r="G242" s="107">
        <f t="shared" ref="G242" si="16">F242</f>
        <v>177176.45720340504</v>
      </c>
      <c r="H242" s="107">
        <f t="shared" ref="H242" si="17">G242</f>
        <v>177176.45720340504</v>
      </c>
      <c r="I242" s="107">
        <f t="shared" ref="I242" si="18">H242</f>
        <v>177176.45720340504</v>
      </c>
      <c r="J242" s="107">
        <f t="shared" ref="J242" si="19">I242</f>
        <v>177176.45720340504</v>
      </c>
      <c r="K242" s="107">
        <f t="shared" ref="K242" si="20">J242</f>
        <v>177176.45720340504</v>
      </c>
      <c r="L242" s="107">
        <f t="shared" ref="L242" si="21">K242</f>
        <v>177176.45720340504</v>
      </c>
      <c r="M242" s="107">
        <f t="shared" ref="M242" si="22">L242</f>
        <v>177176.45720340504</v>
      </c>
      <c r="N242" s="107">
        <f t="shared" ref="N242" si="23">M242</f>
        <v>177176.45720340504</v>
      </c>
      <c r="O242" s="107">
        <f t="shared" ref="O242" si="24">N242</f>
        <v>177176.45720340504</v>
      </c>
      <c r="P242" s="107">
        <f t="shared" ref="P242" si="25">O242</f>
        <v>177176.45720340504</v>
      </c>
      <c r="Q242" s="107">
        <f t="shared" ref="Q242" si="26">P242</f>
        <v>177176.45720340504</v>
      </c>
      <c r="R242" s="107">
        <f t="shared" ref="R242" si="27">Q242</f>
        <v>177176.45720340504</v>
      </c>
      <c r="S242" s="107">
        <f t="shared" ref="S242" si="28">R242</f>
        <v>177176.45720340504</v>
      </c>
      <c r="T242" s="107">
        <f t="shared" ref="T242" si="29">S242</f>
        <v>177176.45720340504</v>
      </c>
      <c r="U242" s="107">
        <f t="shared" ref="U242" si="30">T242</f>
        <v>177176.45720340504</v>
      </c>
      <c r="V242" s="107">
        <f t="shared" ref="V242" si="31">U242</f>
        <v>177176.45720340504</v>
      </c>
      <c r="W242" s="107">
        <f t="shared" ref="W242" si="32">V242</f>
        <v>177176.45720340504</v>
      </c>
      <c r="X242" s="107">
        <f>W242</f>
        <v>177176.45720340504</v>
      </c>
      <c r="Y242" s="107">
        <f t="shared" ref="Y242" si="33">X242</f>
        <v>177176.45720340504</v>
      </c>
      <c r="Z242" s="107">
        <f t="shared" ref="Z242" si="34">Y242</f>
        <v>177176.45720340504</v>
      </c>
      <c r="AA242" s="107">
        <f t="shared" ref="AA242" si="35">Z242</f>
        <v>177176.45720340504</v>
      </c>
      <c r="AB242" s="107">
        <f t="shared" ref="AB242" si="36">AA242</f>
        <v>177176.45720340504</v>
      </c>
      <c r="AC242" s="107">
        <f t="shared" ref="AC242" si="37">AB242</f>
        <v>177176.45720340504</v>
      </c>
      <c r="AD242" s="107">
        <f t="shared" ref="AD242" si="38">AC242</f>
        <v>177176.45720340504</v>
      </c>
      <c r="AE242" s="107">
        <f t="shared" ref="AE242" si="39">AD242</f>
        <v>177176.45720340504</v>
      </c>
      <c r="AF242" s="107">
        <f t="shared" ref="AF242" si="40">AE242</f>
        <v>177176.45720340504</v>
      </c>
      <c r="AG242" s="107">
        <f t="shared" ref="AG242" si="41">AF242</f>
        <v>177176.45720340504</v>
      </c>
      <c r="AH242" s="107">
        <f t="shared" ref="AH242" si="42">AG242</f>
        <v>177176.45720340504</v>
      </c>
      <c r="AI242" s="107">
        <f t="shared" ref="AI242" si="43">AH242</f>
        <v>177176.45720340504</v>
      </c>
      <c r="AJ242" s="107">
        <f t="shared" ref="AJ242" si="44">AI242</f>
        <v>177176.45720340504</v>
      </c>
      <c r="AK242" s="107">
        <f t="shared" ref="AK242" si="45">AJ242</f>
        <v>177176.45720340504</v>
      </c>
      <c r="AL242" s="107">
        <f t="shared" ref="AL242" si="46">AK242</f>
        <v>177176.45720340504</v>
      </c>
      <c r="AM242" s="107">
        <f t="shared" ref="AM242" si="47">AL242</f>
        <v>177176.45720340504</v>
      </c>
      <c r="AN242" s="107">
        <f t="shared" ref="AN242" si="48">AM242</f>
        <v>177176.45720340504</v>
      </c>
      <c r="AO242" s="107">
        <f t="shared" ref="AO242" si="49">AN242</f>
        <v>177176.45720340504</v>
      </c>
      <c r="AP242" s="107">
        <f t="shared" ref="AP242" si="50">AO242</f>
        <v>177176.45720340504</v>
      </c>
    </row>
    <row r="244" spans="2:42" ht="16" thickBot="1" x14ac:dyDescent="0.4">
      <c r="B244" s="116" t="s">
        <v>130</v>
      </c>
      <c r="C244" s="117">
        <f>NPV(C240,C242:AP242)</f>
        <v>3506813.5548935793</v>
      </c>
    </row>
    <row r="245" spans="2:42" ht="16" thickTop="1" x14ac:dyDescent="0.35"/>
    <row r="249" spans="2:42" ht="33.5" x14ac:dyDescent="0.75">
      <c r="B249" s="97" t="s">
        <v>296</v>
      </c>
    </row>
    <row r="254" spans="2:42" x14ac:dyDescent="0.35">
      <c r="C254" t="s">
        <v>130</v>
      </c>
    </row>
    <row r="255" spans="2:42" x14ac:dyDescent="0.35">
      <c r="B255" t="s">
        <v>278</v>
      </c>
      <c r="C255" s="221">
        <f>C132/1000000</f>
        <v>2.9223446290779824</v>
      </c>
    </row>
    <row r="256" spans="2:42" x14ac:dyDescent="0.35">
      <c r="B256" t="s">
        <v>308</v>
      </c>
      <c r="C256" s="221">
        <f>C149/1000000</f>
        <v>3.2177838655173536</v>
      </c>
    </row>
    <row r="257" spans="2:3" x14ac:dyDescent="0.35">
      <c r="B257" t="s">
        <v>306</v>
      </c>
      <c r="C257" s="221">
        <f>C244/1000000</f>
        <v>3.5068135548935793</v>
      </c>
    </row>
    <row r="259" spans="2:3" x14ac:dyDescent="0.35">
      <c r="B259" s="221"/>
    </row>
    <row r="260" spans="2:3" x14ac:dyDescent="0.35">
      <c r="B260" s="221"/>
    </row>
  </sheetData>
  <pageMargins left="0.75" right="0.75" top="1" bottom="1" header="0.5" footer="0.5"/>
  <pageSetup paperSize="9" orientation="portrait" horizontalDpi="4294967292" verticalDpi="4294967292"/>
  <ignoredErrors>
    <ignoredError sqref="H184:H197 C198:G198 C111 C223 D124" emptyCellReference="1"/>
  </ignoredErrors>
  <drawing r:id="rId1"/>
  <extLst>
    <ext xmlns:mx="http://schemas.microsoft.com/office/mac/excel/2008/main" uri="{64002731-A6B0-56B0-2670-7721B7C09600}">
      <mx:PLV Mode="0" OnePage="0" WScale="0"/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3F9E3F3C1299DB4AA10173FF43AD05D0" ma:contentTypeVersion="15" ma:contentTypeDescription="Opprett et nytt dokument." ma:contentTypeScope="" ma:versionID="90ac4fdaface372c7aa7baf32cd7f806">
  <xsd:schema xmlns:xsd="http://www.w3.org/2001/XMLSchema" xmlns:xs="http://www.w3.org/2001/XMLSchema" xmlns:p="http://schemas.microsoft.com/office/2006/metadata/properties" xmlns:ns2="ff1f3d7f-ad7e-45b8-971d-75ad7dc29a30" xmlns:ns3="b6beb9b9-996c-4824-ad79-465daf5d5f6a" targetNamespace="http://schemas.microsoft.com/office/2006/metadata/properties" ma:root="true" ma:fieldsID="eb5adbdc54434becfca06a3d1a661fc4" ns2:_="" ns3:_="">
    <xsd:import namespace="ff1f3d7f-ad7e-45b8-971d-75ad7dc29a30"/>
    <xsd:import namespace="b6beb9b9-996c-4824-ad79-465daf5d5f6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2:MediaServiceOCR" minOccurs="0"/>
                <xsd:element ref="ns3:SharedWithUsers" minOccurs="0"/>
                <xsd:element ref="ns3:SharedWithDetails" minOccurs="0"/>
                <xsd:element ref="ns2:MediaServiceDateTaken" minOccurs="0"/>
                <xsd:element ref="ns2:lcf76f155ced4ddcb4097134ff3c332f" minOccurs="0"/>
                <xsd:element ref="ns3:TaxCatchAll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f1f3d7f-ad7e-45b8-971d-75ad7dc29a3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GenerationTime" ma:index="11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3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4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lcf76f155ced4ddcb4097134ff3c332f" ma:index="20" nillable="true" ma:taxonomy="true" ma:internalName="lcf76f155ced4ddcb4097134ff3c332f" ma:taxonomyFieldName="MediaServiceImageTags" ma:displayName="Bildemerkelapper" ma:readOnly="false" ma:fieldId="{5cf76f15-5ced-4ddc-b409-7134ff3c332f}" ma:taxonomyMulti="true" ma:sspId="6a84d047-444a-45f7-9d20-a315b2d357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22" nillable="true" ma:displayName="Location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6beb9b9-996c-4824-ad79-465daf5d5f6a" elementFormDefault="qualified">
    <xsd:import namespace="http://schemas.microsoft.com/office/2006/documentManagement/types"/>
    <xsd:import namespace="http://schemas.microsoft.com/office/infopath/2007/PartnerControls"/>
    <xsd:element name="SharedWithUsers" ma:index="16" nillable="true" ma:displayName="Delt med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7" nillable="true" ma:displayName="Delingsdetaljer" ma:internalName="SharedWithDetails" ma:readOnly="true">
      <xsd:simpleType>
        <xsd:restriction base="dms:Note">
          <xsd:maxLength value="255"/>
        </xsd:restriction>
      </xsd:simpleType>
    </xsd:element>
    <xsd:element name="TaxCatchAll" ma:index="21" nillable="true" ma:displayName="Taxonomy Catch All Column" ma:hidden="true" ma:list="{9fa37009-8940-4d05-82dc-91a402b26b4e}" ma:internalName="TaxCatchAll" ma:showField="CatchAllData" ma:web="b6beb9b9-996c-4824-ad79-465daf5d5f6a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nholdstype"/>
        <xsd:element ref="dc:title" minOccurs="0" maxOccurs="1" ma:index="4" ma:displayName="Tittel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b6beb9b9-996c-4824-ad79-465daf5d5f6a" xsi:nil="true"/>
    <lcf76f155ced4ddcb4097134ff3c332f xmlns="ff1f3d7f-ad7e-45b8-971d-75ad7dc29a30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2E8AC8B7-C6A3-440E-870A-CFA918AE6F11}"/>
</file>

<file path=customXml/itemProps2.xml><?xml version="1.0" encoding="utf-8"?>
<ds:datastoreItem xmlns:ds="http://schemas.openxmlformats.org/officeDocument/2006/customXml" ds:itemID="{5A6F1557-0692-4265-921F-8A23A5AB26B4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955CCDA0-FF08-4A83-9C34-8EC97922EF1B}">
  <ds:schemaRefs>
    <ds:schemaRef ds:uri="551ec2b8-cb80-4a7d-a2e4-a08f2f93276c"/>
    <ds:schemaRef ds:uri="http://schemas.openxmlformats.org/package/2006/metadata/core-properties"/>
    <ds:schemaRef ds:uri="http://purl.org/dc/dcmitype/"/>
    <ds:schemaRef ds:uri="http://purl.org/dc/elements/1.1/"/>
    <ds:schemaRef ds:uri="http://schemas.microsoft.com/office/2006/metadata/properties"/>
    <ds:schemaRef ds:uri="http://www.w3.org/XML/1998/namespace"/>
    <ds:schemaRef ds:uri="http://purl.org/dc/terms/"/>
    <ds:schemaRef ds:uri="http://schemas.microsoft.com/office/infopath/2007/PartnerControls"/>
    <ds:schemaRef ds:uri="http://schemas.microsoft.com/office/2006/documentManagement/types"/>
    <ds:schemaRef ds:uri="9858e97b-0a6b-4921-8a67-b034a480744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Regneark</vt:lpstr>
      </vt:variant>
      <vt:variant>
        <vt:i4>9</vt:i4>
      </vt:variant>
    </vt:vector>
  </HeadingPairs>
  <TitlesOfParts>
    <vt:vector size="9" baseType="lpstr">
      <vt:lpstr>Filbeskrivelse</vt:lpstr>
      <vt:lpstr>Kalkulasjonspriser</vt:lpstr>
      <vt:lpstr>Miljøskadematrise</vt:lpstr>
      <vt:lpstr>Kvantifisering av miljøskade</vt:lpstr>
      <vt:lpstr>Tomt eksempel</vt:lpstr>
      <vt:lpstr>Eksempel Raftsundet</vt:lpstr>
      <vt:lpstr>Sensitivitet Raftsundet</vt:lpstr>
      <vt:lpstr>Eksempel Kragerø</vt:lpstr>
      <vt:lpstr>Sensitivitet Kragerø</vt:lpstr>
    </vt:vector>
  </TitlesOfParts>
  <Company>Vista Analyse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Sofie Waage Skjeflo</dc:creator>
  <cp:lastModifiedBy>Aase Rangnes Seeberg</cp:lastModifiedBy>
  <dcterms:created xsi:type="dcterms:W3CDTF">2016-04-28T08:00:40Z</dcterms:created>
  <dcterms:modified xsi:type="dcterms:W3CDTF">2021-12-01T18:23:10Z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0x0101003F9E3F3C1299DB4AA10173FF43AD05D0</vt:lpwstr>
  </property>
</Properties>
</file>